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3"/>
  <workbookPr/>
  <bookViews>
    <workbookView xWindow="240" yWindow="390" windowWidth="15480" windowHeight="11640" activeTab="1"/>
  </bookViews>
  <sheets>
    <sheet name="APPENDIX B" sheetId="1" r:id="rId1"/>
    <sheet name="APPENDIX C" sheetId="2" r:id="rId2"/>
    <sheet name="APPENDIX 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<sst xmlns="http://schemas.openxmlformats.org/spreadsheetml/2006/main" count="414" uniqueCount="292">
  <si>
    <t>MEDIUM TERM FINANCIAL FORECAST REVIEW - FEB 2005</t>
  </si>
  <si>
    <t>Line</t>
  </si>
  <si>
    <t>2004/05</t>
  </si>
  <si>
    <t>2005/06</t>
  </si>
  <si>
    <t>2006/07</t>
  </si>
  <si>
    <t>2007/08</t>
  </si>
  <si>
    <t>2008/09</t>
  </si>
  <si>
    <t>Ref</t>
  </si>
  <si>
    <t>Approved</t>
  </si>
  <si>
    <t>Revised</t>
  </si>
  <si>
    <t>Draft</t>
  </si>
  <si>
    <t>Indicative</t>
  </si>
  <si>
    <t>£000</t>
  </si>
  <si>
    <t>Forecast Budget:</t>
  </si>
  <si>
    <t>Service Expenditure:</t>
  </si>
  <si>
    <t>Base Budget</t>
  </si>
  <si>
    <r>
      <t xml:space="preserve"> +/- Estimated </t>
    </r>
    <r>
      <rPr>
        <b/>
        <sz val="10"/>
        <color indexed="10"/>
        <rFont val="Arial"/>
        <family val="2"/>
      </rPr>
      <t>Ongoing</t>
    </r>
    <r>
      <rPr>
        <b/>
        <sz val="10"/>
        <rFont val="Arial"/>
        <family val="2"/>
      </rPr>
      <t xml:space="preserve"> Changes:</t>
    </r>
  </si>
  <si>
    <t>Manpower Budgets</t>
  </si>
  <si>
    <t>Operational Budgets (Inflation)</t>
  </si>
  <si>
    <t>Fees &amp; Charges Income Adj.</t>
  </si>
  <si>
    <t>PDG / Planning Fees</t>
  </si>
  <si>
    <t>Recycling Scheme</t>
  </si>
  <si>
    <t>Borrowing Costs</t>
  </si>
  <si>
    <t>Balancing Adj</t>
  </si>
  <si>
    <t>Adjustment to Planning Fee estimate</t>
  </si>
  <si>
    <t>Unidentified Changes Required</t>
  </si>
  <si>
    <t>Additional Efficiency Gain Target</t>
  </si>
  <si>
    <t>Invest to Save Original Targets</t>
  </si>
  <si>
    <t>Net Council Budget</t>
  </si>
  <si>
    <t>Forecast Resources:</t>
  </si>
  <si>
    <t>Central Government Grant</t>
  </si>
  <si>
    <t>Council Tax / Coll'n Fund</t>
  </si>
  <si>
    <t>Income From Council Tax</t>
  </si>
  <si>
    <t>Total Resources</t>
  </si>
  <si>
    <r>
      <t xml:space="preserve">Budget (Surplus) / Deficit </t>
    </r>
    <r>
      <rPr>
        <b/>
        <i/>
        <sz val="10"/>
        <color indexed="12"/>
        <rFont val="Arial"/>
        <family val="2"/>
      </rPr>
      <t>(1 less 2)</t>
    </r>
  </si>
  <si>
    <t>Council Tax Incr. Applied</t>
  </si>
  <si>
    <t>COUNCIL TAX WORKINGS / ILLUSTRATIONS:</t>
  </si>
  <si>
    <t>x</t>
  </si>
  <si>
    <t>Est Starting Council Tax Base (No's)</t>
  </si>
  <si>
    <t>!</t>
  </si>
  <si>
    <t>Estimated Increase Factor</t>
  </si>
  <si>
    <t>Council Tax Base Estimates (No's)</t>
  </si>
  <si>
    <t>Average Band D C Tax Level (£)</t>
  </si>
  <si>
    <t>Estimated C Tax Increase Factor</t>
  </si>
  <si>
    <t>Estimated Level of C Tax (Band D) (£)</t>
  </si>
  <si>
    <t>Estimated Level of C Tax (Band B) (£)</t>
  </si>
  <si>
    <t>Estimated Level of C Tax Income (£000)</t>
  </si>
  <si>
    <t>1% increase in CT equates to (£000)</t>
  </si>
  <si>
    <t>GENERAL FUND WORKING BALANCE</t>
  </si>
  <si>
    <t>Estimated Opening Balance</t>
  </si>
  <si>
    <t>Budget (Surplus) / Deficit</t>
  </si>
  <si>
    <t>Estimated Closing Balance</t>
  </si>
  <si>
    <t>10% of Net Council Budget (WB Guide)</t>
  </si>
  <si>
    <t>NOTES:</t>
  </si>
  <si>
    <t>The following changes have been made to the budget model that was included in the draft budget booklet circulated</t>
  </si>
  <si>
    <t>with the previous Executive report (Item 10, 12th January 2005):</t>
  </si>
  <si>
    <t xml:space="preserve">Figure from previous report </t>
  </si>
  <si>
    <t>Updated figure (as above model)</t>
  </si>
  <si>
    <t>Change</t>
  </si>
  <si>
    <t>Comprising:</t>
  </si>
  <si>
    <t>Final Government Grant Settlement figure</t>
  </si>
  <si>
    <t>The final figure for governmrnt grant for 05/06 has now been announced, it is in line with the provisional settlement although is £6,000 less.</t>
  </si>
  <si>
    <t>Industrial Rents Income</t>
  </si>
  <si>
    <t>Upon re-checking the estimates, the figure previously included for rents from industrial premises was overstated - accordingly the figure has been amended by reducing the estimate for 04/05 by £44,000 and reducing the estimate for 05/06 by £37,000.</t>
  </si>
  <si>
    <t>Planning Fees</t>
  </si>
  <si>
    <t>The estimate for planning fees for 2005/06 has been reviewed and increased by £40,000 based upon the proposals included in the Government's second consultation document. The re-worked estimate is still considered realistic.</t>
  </si>
  <si>
    <t>Capital Financing Costs</t>
  </si>
  <si>
    <t>The estimate for financing costs has been reviewed and reduced / re-phased based upon the latest forecast of when external borrowing would be required during 2005/06.</t>
  </si>
  <si>
    <t>Total</t>
  </si>
  <si>
    <t>UPDATED ANALYSIS OF CAPITAL BIDS FOLLOWING FURTHER CONSIDERATION BY PORTFOLIO HOLDERS</t>
  </si>
  <si>
    <t xml:space="preserve">Category </t>
  </si>
  <si>
    <t xml:space="preserve">Scheme name </t>
  </si>
  <si>
    <t>2005/06 £000</t>
  </si>
  <si>
    <t>2006/07 £000</t>
  </si>
  <si>
    <t>2007/08 £000</t>
  </si>
  <si>
    <t>Committed?  (Yes / No)</t>
  </si>
  <si>
    <t xml:space="preserve">Requested by Scrutiny Ctte? </t>
  </si>
  <si>
    <t xml:space="preserve">Critical to service delivery </t>
  </si>
  <si>
    <t xml:space="preserve">CAMT Indicative Scoring </t>
  </si>
  <si>
    <t>Description</t>
  </si>
  <si>
    <t xml:space="preserve">Corporate Capacity </t>
  </si>
  <si>
    <t>Invest to save schemes</t>
  </si>
  <si>
    <t>N/a</t>
  </si>
  <si>
    <t>A global budget provision to fund capital schemes that result in on-going revenue savings to the Council's General Fund Revenue Budget.</t>
  </si>
  <si>
    <t xml:space="preserve">Invest and Repair </t>
  </si>
  <si>
    <t>KLV Athletics Track - Respray &amp; Relining</t>
  </si>
  <si>
    <t>Yes</t>
  </si>
  <si>
    <t>Respraying to prevent further deterioration of the track surface as identified by the Sports Labs who assessed the condition of the track and pitch</t>
  </si>
  <si>
    <t>KLV Synthetic Pitch - Replacement</t>
  </si>
  <si>
    <t>The pitch has come to the end of its useful life.  Resurfacing to take place in Spring 2005.</t>
  </si>
  <si>
    <t>Ise Valley - Multiplay Resurface</t>
  </si>
  <si>
    <t>The tarmac surface needs to be replaced with new synthetic surface to bring into line with a modern day facility. The usage should then increase and generate a modest income to the Council.</t>
  </si>
  <si>
    <t>Overflow Car Park - Crematorium</t>
  </si>
  <si>
    <t>Resurface and upgrade the existing roads, paths and parking facilities to meet health &amp; safety and disabled access requirements.</t>
  </si>
  <si>
    <t>Cremator - Reline</t>
  </si>
  <si>
    <t>Essential works to reline the cremators (without which the service cannot continue)</t>
  </si>
  <si>
    <t xml:space="preserve">KCLL Building Improvements </t>
  </si>
  <si>
    <t>Rolling programme of building improvements as agreed with KCLL, within the terms of the lease agreements for five centres operated on the Council's behalf.</t>
  </si>
  <si>
    <t>Pastures Caravan Site - Land Works to Plots</t>
  </si>
  <si>
    <t>New boundary fences to plots and renew hard stand standing on plots for the use of residents' caravans and towing vehicles.</t>
  </si>
  <si>
    <t>Road Enhancement - Crematorium Grounds</t>
  </si>
  <si>
    <t>Carrying out enhancement works to the Roads within the Crematorium. (Funding subject to more information / business plan being formulated).</t>
  </si>
  <si>
    <t>Synthetic Sports Surface - North Park Kettering *</t>
  </si>
  <si>
    <t>Provision of a synthetic surface to replace a worn-out tarmac surface that will bring the facility back into operational use and relieve some of the current demand on the KCLL synthetic pitch. (Funding subject to more information / business plan being formulated).</t>
  </si>
  <si>
    <t>Pay &amp; Display Car Park Machines</t>
  </si>
  <si>
    <t>Programme of replacement Pay &amp; Display machines.  The New machines will be solar powered which will reduce running and maintenance costs.</t>
  </si>
  <si>
    <t>Municipal Offices / Depot - Various Works</t>
  </si>
  <si>
    <t>To meet ongoing repair / improvement liabilities from council owned buildings.</t>
  </si>
  <si>
    <t>Book of Remembrance Room - Refurbish</t>
  </si>
  <si>
    <t>Refurbish interior with new furniture/computer access in accordance with e-government strategy on accessibility and usability.</t>
  </si>
  <si>
    <t>Block paving - Memorial Garden</t>
  </si>
  <si>
    <t>Block pave all remaining areas within the memorial garden, in readiness for the new lease memorial plaques and columbaria.</t>
  </si>
  <si>
    <t>Upgrade Perimeter Fence - King George V</t>
  </si>
  <si>
    <t>Replace ineffective chain link fencing with a visually pleasing perimeter fence which is more robust and less likely to be vandalised.</t>
  </si>
  <si>
    <t>DDA works</t>
  </si>
  <si>
    <t>Rolling programme of Disabled Discrimination Act Works to various Council buildings, improving access for the disabled. There is likely to be a roll forward of unspent budget from 04/05 in addition to this budget amount. Monitoring &amp; Audit Committee recommend that the Executive approve this scheme.</t>
  </si>
  <si>
    <t xml:space="preserve">Sub total </t>
  </si>
  <si>
    <t>Service developments</t>
  </si>
  <si>
    <t>New Leisure Centre - Desborough</t>
  </si>
  <si>
    <t>A scheme is currently being worked up which is likely to require a contribution from the Council in addition to sizeable external funding being attracted - once the funding levels are known they will be reported to Members - the main funding will not be required before 2006/07.</t>
  </si>
  <si>
    <t xml:space="preserve">Recycling </t>
  </si>
  <si>
    <t>Continuation of the recycling scheme agreed at the previous budget process (attracts government grant funding).</t>
  </si>
  <si>
    <t>Rothwell Pool Refurbishment</t>
  </si>
  <si>
    <t>Yes to £210k</t>
  </si>
  <si>
    <t>Contribution to refurbish the pool.  This project has already been approved in previous year's capital programmes and KBC has committed its contribution to external partners. Originally a contribution of £210k had been earmarked in the previous budget process but this has been provisionally increased to £255k in relation to additional costs of water treatment works. In total the scheme will cost in the region of £2.3m of which KBC are being asked to contribute £255k.</t>
  </si>
  <si>
    <t>Rothwell Arts &amp; Heritage Centre - Purchase / Refurb.</t>
  </si>
  <si>
    <t>KBC contribution is requested to support the purchase and refurbishment of this building to enable it to become a multi-functional community facility. Levers in £250k of external funding.</t>
  </si>
  <si>
    <t>Rothwell One Stop Shop</t>
  </si>
  <si>
    <t>Initial budget to help fund a one stop facility in Rothwell as part of a partnership scheme.</t>
  </si>
  <si>
    <t>Voluntary Sector One-Stop Shop Accommodation</t>
  </si>
  <si>
    <t>Provision to help provide (in partnership with NCC) creation of a one-stop shop for the voluntary sector.</t>
  </si>
  <si>
    <t>Desborough Town Bowls Club - Extension</t>
  </si>
  <si>
    <t>Funding essentially for disabled access to the outdoor bowls club in the light of the "New Heart of Desborough" proposals.</t>
  </si>
  <si>
    <t>Kettering Indoor Tennis Centre - N'ton Rd</t>
  </si>
  <si>
    <t>Replace and enhance the old indoor facility, based at the Northampton Road Recreation Ground (operated by KLV). The scheme cost in total is £900k of which £775k is estimated from external funding. Outcome of the best value review of leisure. (Funding subject to more information / business plan being formulated).</t>
  </si>
  <si>
    <t>Mawsley Community Play Area</t>
  </si>
  <si>
    <t>Provision &amp; installation of new play equipment and hard ball game areas for the village play area, adjacent to Mawsley Village Hall.</t>
  </si>
  <si>
    <t xml:space="preserve">Lawrence's Factory Redevelopment - Design </t>
  </si>
  <si>
    <t>Ongoing development of proposals for Lawrence's factory, including the design and costing.  This forms part of the UDF regeneration package for Desborough.</t>
  </si>
  <si>
    <t>Rothwell Environmental Improvements</t>
  </si>
  <si>
    <t>The design of the Market Square and enhancements, making the town centre more accessible to pedestrians. The requested budget is for working up the scheme - the funding of the scheme will be subject of a bid to the ODPM next year.</t>
  </si>
  <si>
    <t xml:space="preserve">King George V Rec Improvements </t>
  </si>
  <si>
    <t>Improvement to play area coupled with installation of goals and tarmac surface.</t>
  </si>
  <si>
    <t>Desborough Public Realm/Enhancement</t>
  </si>
  <si>
    <t>Provision of gateway signage, landscape enhancement and improved street furniture.  Part of the UDF programme - hopefully will be a lver to attract external funding at a letr date.</t>
  </si>
  <si>
    <t>Mansfield Close - Resurface Car Park Area</t>
  </si>
  <si>
    <t>Car Park serving access to garages and for use by the general public. Total area to resurface is 1050 square metres.</t>
  </si>
  <si>
    <t>Burghley Close Desborough - Block Paving</t>
  </si>
  <si>
    <t>Removal of brick planters &amp; old surfaces, seal and lay block paving and tarmac.  This will increase parking facilities.</t>
  </si>
  <si>
    <t xml:space="preserve">Infrastructure and cultural provision </t>
  </si>
  <si>
    <t>Provision for supporting arts and cultural development in the borough. (Funding subject to more information / business plan being formulated).</t>
  </si>
  <si>
    <t>Kettering Public Realm Enhancement *</t>
  </si>
  <si>
    <t>Through consultation on the Town Centre Masterplan, the improvement of the physical environment of the town (incl improved street furniture) was identified.</t>
  </si>
  <si>
    <t>New Play Area - West of Desborough *</t>
  </si>
  <si>
    <t>To provide a new play area to the west of Desborough - this was included in the previous indicative programme for 2005/06 and is still required.</t>
  </si>
  <si>
    <t>Play Area - Improvements</t>
  </si>
  <si>
    <t>Replace poor safety surfacing and provide replacement and additional equipment to the play areas.</t>
  </si>
  <si>
    <t>Verge Hardening - Rolling Provision *</t>
  </si>
  <si>
    <t>Provision requested by Monitoring &amp; Audit / Policy &amp; Improvement Committee (and commented upon at the Budget Consultation Meeting) for a rolling programme of repair / replacement of grass verges/kerb edgings throughout the borough.</t>
  </si>
  <si>
    <t>Weekley Glebe - Referee Room</t>
  </si>
  <si>
    <t>Conversion of a redundant area within Weekley Glebe Pavilion to provide additional referee changing facilities. The scheme should allow additional usage of the facility.</t>
  </si>
  <si>
    <t>Art Gallery / Museum - Toilet *</t>
  </si>
  <si>
    <t>To provide a single disabled access toilet in the art gallery for use by visitors to the gallery and museum. Currently neither building has a public toilet. The County Council has pledged £5k towards the scheme.</t>
  </si>
  <si>
    <t>Village Hall Grants</t>
  </si>
  <si>
    <t>To assist Village Halls and Community Centres to improve their facilities to meet Health &amp; Safety and Disabled Access requirements.</t>
  </si>
  <si>
    <t>Mawsley Water Feature</t>
  </si>
  <si>
    <t>The provision of a village pond or fountain feature in Mawsley.</t>
  </si>
  <si>
    <t>Burton Latimer - Urban Design</t>
  </si>
  <si>
    <t>Preparation of an Urban Design Framework/Masterplan for Burton Latimer Town Centre.</t>
  </si>
  <si>
    <t>Planning 'Quick Win' Schemes *</t>
  </si>
  <si>
    <t>A budget to help take advantage of planning quick win projects that help other associated projects (eg, masterplan) and help attract external funding.</t>
  </si>
  <si>
    <t>Desboro Community - UDF One Stop Facility</t>
  </si>
  <si>
    <t>Detailed design/development costs for the one-stop facility to act as the focus for a new public space at the heart of the town. This may need to be moved forward by a year.</t>
  </si>
  <si>
    <t>Kettering Town Centre Frontage Scheme</t>
  </si>
  <si>
    <t>Provide funding to property owners to help sympathetically maintain listed and historically important buildings in Kettering town centre.</t>
  </si>
  <si>
    <t>Desborough Frontage - Improvement Scheme</t>
  </si>
  <si>
    <t>Provide funding to property owners to help improve the appearance and frontage of properties in Desborough town centre.</t>
  </si>
  <si>
    <t>Litter Bins Provision</t>
  </si>
  <si>
    <t>Provide and install new bins in the Borough to meet our obligations for protecting and improving the environment.</t>
  </si>
  <si>
    <t>Young Peoples Play Equipment in Rural Areas</t>
  </si>
  <si>
    <t>Provision of equipment aimed at young people, with a view to increasing physical activity and providing focal meeting points. There are a number of sites in the Borough where the community has identified demand for equipment for young people including Geddington, Desborough, Loddington, Broughton. (Funding subject to more information / business plan being formulated).</t>
  </si>
  <si>
    <t>Upgrade Christmas Lights</t>
  </si>
  <si>
    <t>The current lights in Kettering Town Centre are in need of updating to help promote economic vibrancy (£10k) and a sum of £5k is included for A6 towns.</t>
  </si>
  <si>
    <t>Hall Lane - Footpath Link</t>
  </si>
  <si>
    <t>Construction of a new tarmac footpath with lighting and upgrading of an existing path to achieve an 'all weather' pedestrian link between Hall Lane and Lake Avenue, Kettering.</t>
  </si>
  <si>
    <t>Grange Place - Enhancement</t>
  </si>
  <si>
    <t>To refurbish area, creating a more open space for community uses. Includes relocating cycle racks, replacing cobble stones with paving slabs, new benches and litter bins.</t>
  </si>
  <si>
    <t xml:space="preserve">E-government </t>
  </si>
  <si>
    <t>Corporate GIS/Terrier Data Migration</t>
  </si>
  <si>
    <t>This scheme was in the 04/05 approved programme but was delayed a year. The scheme will implement a Corporate Geographical Information System to act in concert with the new Planning System.</t>
  </si>
  <si>
    <t xml:space="preserve">Replacement FMS </t>
  </si>
  <si>
    <t>The majority of the scheme and funding requirement will happen in 2004/05 however there will be some 'phase 2' implementation tasks to complete in early 2005/06 to ensure that the system is operating to its maximum potential and efficiency.</t>
  </si>
  <si>
    <t>Housing system</t>
  </si>
  <si>
    <t>The replacement of the repairs and rents modules will take place in 2004/05 however there are a number of other modules and functionality that need to be implemented over the following two years. Effectively, the revenue funding from the Council's Housing Revenue Account pays for / offsets this expenditure.</t>
  </si>
  <si>
    <t>IEG/CRM next steps</t>
  </si>
  <si>
    <t>Ongoing programme of the Implementation of Electronic Government and Customer Relationship Management systems. This will provide further processes and system integration and attracts a significant level of Government funding.</t>
  </si>
  <si>
    <t>Infrastructure/flexi and remote working</t>
  </si>
  <si>
    <t>Rolling programme of IT replacement involving promoting flexible ways of working including new initiatives such as home &amp; remote working. Monitoring &amp; Audit Committee recommend that the Executive approve this scheme for the three year period.</t>
  </si>
  <si>
    <t>Document Management Sys/Scanners &amp; Printers</t>
  </si>
  <si>
    <t>Continued rolling out of the authority wide Document Management System including the provision of scanners/printers for the Planning System, where there is a need to print large documents .</t>
  </si>
  <si>
    <t>Councillors Laptop Replacement</t>
  </si>
  <si>
    <t>Replacement of obsolete equipment.</t>
  </si>
  <si>
    <t>Existing Telephone Handset - Refresh</t>
  </si>
  <si>
    <t>Continued rolling out of the authority wide telephone handsets.  New sets replacing the old analogue type.</t>
  </si>
  <si>
    <t xml:space="preserve">TOTAL </t>
  </si>
  <si>
    <t xml:space="preserve">Committed schemes </t>
  </si>
  <si>
    <t>Please Note - schemes designated with * are schemes that have</t>
  </si>
  <si>
    <t>been identified since the previous budget report to the Executive.</t>
  </si>
  <si>
    <t xml:space="preserve">Requested by scrutiny ctte </t>
  </si>
  <si>
    <t>Remaining Schemes:</t>
  </si>
  <si>
    <t xml:space="preserve">  a) Budgets / Indicative Budgets approved</t>
  </si>
  <si>
    <t xml:space="preserve">  b) Subject to Further Info / Business Case</t>
  </si>
  <si>
    <t>Reconciliation Total</t>
  </si>
  <si>
    <t>Estimated Funding:</t>
  </si>
  <si>
    <t>a)  Identified Sources</t>
  </si>
  <si>
    <t>b)  External Borrowing</t>
  </si>
  <si>
    <t>PROPOSALS FOR CERTAIN FEES / CHARGES (2005/06)</t>
  </si>
  <si>
    <t>APPENDIX C</t>
  </si>
  <si>
    <t>Council determined fees and charges</t>
  </si>
  <si>
    <t>Reviewed to date</t>
  </si>
  <si>
    <t>2004/05 Budgeted Income</t>
  </si>
  <si>
    <t>2005/06 Estimated Budget</t>
  </si>
  <si>
    <t>%'age of total fee income</t>
  </si>
  <si>
    <t>Customer Impact (affordability)</t>
  </si>
  <si>
    <t>Sensitivity (feelings &amp; reaction)</t>
  </si>
  <si>
    <t>Impact of application of principles</t>
  </si>
  <si>
    <t>Link to Main Principles Applied</t>
  </si>
  <si>
    <t>Summary of action</t>
  </si>
  <si>
    <t>Change to fee / charge</t>
  </si>
  <si>
    <t>Increase in income</t>
  </si>
  <si>
    <t>Crematorium</t>
  </si>
  <si>
    <t>medium</t>
  </si>
  <si>
    <t>low</t>
  </si>
  <si>
    <t>2.b / 2.c / 3.b / 3.c</t>
  </si>
  <si>
    <t>Inflationary increase to retain competitiveness</t>
  </si>
  <si>
    <t>£330 standard cremation fee</t>
  </si>
  <si>
    <t>Building Control</t>
  </si>
  <si>
    <t>2.c / 3.b</t>
  </si>
  <si>
    <t>Fees set Countywide 6% increase</t>
  </si>
  <si>
    <t>6% increase proposed to be levied across the County*</t>
  </si>
  <si>
    <t>Garages</t>
  </si>
  <si>
    <t>2.b / 3.a / 3.b</t>
  </si>
  <si>
    <t>£1 per day capped at £5.50 per week in 2005/06</t>
  </si>
  <si>
    <t>£1 per day capped in 05/06 at £5.50 charge</t>
  </si>
  <si>
    <t>Land Charges</t>
  </si>
  <si>
    <t>£100 electronic / £120 standard search</t>
  </si>
  <si>
    <t>Council Tax Court Recovery costs</t>
  </si>
  <si>
    <t>1.a / 1.d / 3.b</t>
  </si>
  <si>
    <t>Recovery costs incresaed to £60 from £45</t>
  </si>
  <si>
    <t>£60 per case</t>
  </si>
  <si>
    <t>Parking enforcement*</t>
  </si>
  <si>
    <t>1.a / 1.d / 2.a / 3.b</t>
  </si>
  <si>
    <t>£70 &amp; £35 (within 7 days)</t>
  </si>
  <si>
    <t>SUM TOTAL</t>
  </si>
  <si>
    <t>Target to find</t>
  </si>
  <si>
    <t>Shortfall</t>
  </si>
  <si>
    <t>Total Fees / Charges Income</t>
  </si>
  <si>
    <t>* Modelled on a 4% increase to be prudent</t>
  </si>
  <si>
    <t>To be reviewed in the coming weeks</t>
  </si>
  <si>
    <t>2004/05 Estimated Budget</t>
  </si>
  <si>
    <t>Sensitivity (feelings and reaction)</t>
  </si>
  <si>
    <t>Car Parking</t>
  </si>
  <si>
    <t>under review</t>
  </si>
  <si>
    <t>N/A</t>
  </si>
  <si>
    <t>Leisure, culture &amp; sport services</t>
  </si>
  <si>
    <t>high</t>
  </si>
  <si>
    <t>low - medium</t>
  </si>
  <si>
    <t>Licenses</t>
  </si>
  <si>
    <t>Pest &amp; Dog Control</t>
  </si>
  <si>
    <t>Cemeteries</t>
  </si>
  <si>
    <t>2.b / 2.c</t>
  </si>
  <si>
    <t>Environmental services</t>
  </si>
  <si>
    <t>Concessions Fares</t>
  </si>
  <si>
    <t>Other ad hoc services</t>
  </si>
  <si>
    <t>* Modelled on a 4% increase</t>
  </si>
  <si>
    <t>KEY</t>
  </si>
  <si>
    <t>PREVIOUS FEE / CHARGE LEVEL 2004/05</t>
  </si>
  <si>
    <t>1.a = Fair Shares - Managing taxpayer / service user subsidy</t>
  </si>
  <si>
    <t>1.d = Fair Shares - Tough stance on fee dodging</t>
  </si>
  <si>
    <t>Various Charges</t>
  </si>
  <si>
    <t>2.a = Rationality &amp; Prioritisation - Reflect key commitment and corporate priorities</t>
  </si>
  <si>
    <t>2.b = Rationality &amp; Prioritisation - price based on cost, and perceived / added value</t>
  </si>
  <si>
    <t>2.c = Rationality &amp; Prioritisation - Rational scale for the charge of different levels of the same service</t>
  </si>
  <si>
    <t>3.a = Impact of increases managed throught the use of phasing</t>
  </si>
  <si>
    <t>£60 &amp; £30 (within 7 days)</t>
  </si>
  <si>
    <t>3.b = Policies are affordable and fit with medium term financial strategy</t>
  </si>
  <si>
    <t>3.c = Generate income to develop capacity and improve the service</t>
  </si>
  <si>
    <t>TIMETABLE / PROGRAMME FOR REVIEW OF REMAINING FEES / CHARGES (2005/06)</t>
  </si>
  <si>
    <t>At the time of writing this report, the proposals contained in the above table have been identified as a way of delivering the £120,000 income target that the Executive set for</t>
  </si>
  <si>
    <t>the 2005/06 budget round. It is important to recognise that there are many other fees and charges that the Council are / will be reviewing over the coming period by applying</t>
  </si>
  <si>
    <t>the guiding principles and information / a report will be submitted to this Committee and/or Policy and Improvement Committee when the analysis has been done. The</t>
  </si>
  <si>
    <t>areas include - Car Parking, Licences, Environmental Services, Leisure and Cultural Services, New powers to trade, the application of concessions.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</si>
</sst>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(#,##0\)"/>
    <numFmt numFmtId="165" formatCode="0.0%"/>
    <numFmt numFmtId="166" formatCode="&quot;£&quot;#,##0.00"/>
    <numFmt numFmtId="167" formatCode="&quot;£&quot;000"/>
    <numFmt numFmtId="168" formatCode="&quot;£&quot;#,##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Webdings"/>
      <family val="1"/>
    </font>
    <font>
      <b/>
      <sz val="10"/>
      <color indexed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37" fontId="0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37" fontId="0" fillId="2" borderId="1" xfId="15" applyNumberFormat="1" applyFont="1" applyFill="1" applyBorder="1" applyAlignment="1">
      <alignment/>
    </xf>
    <xf numFmtId="37" fontId="1" fillId="2" borderId="2" xfId="15" applyNumberFormat="1" applyFont="1" applyFill="1" applyBorder="1" applyAlignment="1">
      <alignment/>
    </xf>
    <xf numFmtId="37" fontId="0" fillId="2" borderId="2" xfId="15" applyNumberFormat="1" applyFont="1" applyFill="1" applyBorder="1" applyAlignment="1">
      <alignment/>
    </xf>
    <xf numFmtId="37" fontId="0" fillId="2" borderId="3" xfId="15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7" fontId="0" fillId="0" borderId="5" xfId="15" applyNumberFormat="1" applyFont="1" applyBorder="1" applyAlignment="1">
      <alignment/>
    </xf>
    <xf numFmtId="37" fontId="1" fillId="0" borderId="6" xfId="15" applyNumberFormat="1" applyFont="1" applyBorder="1" applyAlignment="1">
      <alignment horizontal="center"/>
    </xf>
    <xf numFmtId="37" fontId="1" fillId="0" borderId="7" xfId="15" applyNumberFormat="1" applyFont="1" applyBorder="1" applyAlignment="1">
      <alignment horizontal="center"/>
    </xf>
    <xf numFmtId="37" fontId="1" fillId="0" borderId="5" xfId="15" applyNumberFormat="1" applyFont="1" applyBorder="1" applyAlignment="1">
      <alignment horizontal="center"/>
    </xf>
    <xf numFmtId="37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7" fontId="0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0" fillId="0" borderId="14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7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7" fontId="4" fillId="0" borderId="0" xfId="15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164" fontId="5" fillId="0" borderId="14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2" fontId="4" fillId="0" borderId="0" xfId="15" applyNumberFormat="1" applyFont="1" applyAlignment="1">
      <alignment/>
    </xf>
    <xf numFmtId="0" fontId="7" fillId="0" borderId="0" xfId="0" applyFont="1" applyBorder="1" applyAlignment="1">
      <alignment horizontal="left" indent="4"/>
    </xf>
    <xf numFmtId="164" fontId="7" fillId="0" borderId="18" xfId="0" applyNumberFormat="1" applyFont="1" applyBorder="1" applyAlignment="1">
      <alignment/>
    </xf>
    <xf numFmtId="0" fontId="8" fillId="0" borderId="0" xfId="0" applyFont="1" applyBorder="1" applyAlignment="1">
      <alignment horizontal="left" indent="4"/>
    </xf>
    <xf numFmtId="164" fontId="8" fillId="0" borderId="14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37" fontId="10" fillId="0" borderId="0" xfId="15" applyNumberFormat="1" applyFont="1" applyAlignment="1">
      <alignment/>
    </xf>
    <xf numFmtId="0" fontId="1" fillId="0" borderId="0" xfId="0" applyFont="1" applyBorder="1" applyAlignment="1">
      <alignment horizontal="left"/>
    </xf>
    <xf numFmtId="37" fontId="0" fillId="0" borderId="0" xfId="15" applyNumberFormat="1" applyFont="1" applyBorder="1" applyAlignment="1">
      <alignment horizontal="left" indent="1"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7" fontId="1" fillId="0" borderId="2" xfId="15" applyNumberFormat="1" applyFont="1" applyBorder="1" applyAlignment="1">
      <alignment horizontal="left" indent="1"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left" indent="1"/>
    </xf>
    <xf numFmtId="164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26" xfId="15" applyNumberFormat="1" applyFont="1" applyBorder="1" applyAlignment="1">
      <alignment horizontal="left"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10" fontId="1" fillId="0" borderId="29" xfId="0" applyNumberFormat="1" applyFont="1" applyBorder="1" applyAlignment="1">
      <alignment horizontal="center"/>
    </xf>
    <xf numFmtId="37" fontId="1" fillId="0" borderId="30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14" xfId="15" applyNumberFormat="1" applyFont="1" applyBorder="1" applyAlignment="1">
      <alignment/>
    </xf>
    <xf numFmtId="37" fontId="0" fillId="0" borderId="16" xfId="15" applyNumberFormat="1" applyFont="1" applyBorder="1" applyAlignment="1">
      <alignment/>
    </xf>
    <xf numFmtId="37" fontId="13" fillId="0" borderId="30" xfId="15" applyNumberFormat="1" applyFont="1" applyBorder="1" applyAlignment="1">
      <alignment horizontal="center"/>
    </xf>
    <xf numFmtId="37" fontId="0" fillId="2" borderId="14" xfId="15" applyNumberFormat="1" applyFont="1" applyFill="1" applyBorder="1" applyAlignment="1">
      <alignment/>
    </xf>
    <xf numFmtId="37" fontId="14" fillId="0" borderId="3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2" borderId="14" xfId="15" applyNumberFormat="1" applyFont="1" applyFill="1" applyBorder="1" applyAlignment="1">
      <alignment/>
    </xf>
    <xf numFmtId="165" fontId="3" fillId="0" borderId="16" xfId="15" applyNumberFormat="1" applyFont="1" applyBorder="1" applyAlignment="1">
      <alignment/>
    </xf>
    <xf numFmtId="37" fontId="1" fillId="2" borderId="14" xfId="15" applyNumberFormat="1" applyFont="1" applyFill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2" borderId="14" xfId="15" applyNumberFormat="1" applyFont="1" applyFill="1" applyBorder="1" applyAlignment="1">
      <alignment/>
    </xf>
    <xf numFmtId="166" fontId="0" fillId="0" borderId="16" xfId="15" applyNumberFormat="1" applyFont="1" applyBorder="1" applyAlignment="1">
      <alignment/>
    </xf>
    <xf numFmtId="37" fontId="15" fillId="0" borderId="0" xfId="15" applyNumberFormat="1" applyFont="1" applyAlignment="1">
      <alignment/>
    </xf>
    <xf numFmtId="166" fontId="3" fillId="2" borderId="14" xfId="15" applyNumberFormat="1" applyFont="1" applyFill="1" applyBorder="1" applyAlignment="1">
      <alignment/>
    </xf>
    <xf numFmtId="10" fontId="3" fillId="0" borderId="14" xfId="15" applyNumberFormat="1" applyFont="1" applyBorder="1" applyAlignment="1">
      <alignment/>
    </xf>
    <xf numFmtId="10" fontId="3" fillId="0" borderId="16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3" fontId="0" fillId="0" borderId="14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7" fontId="13" fillId="0" borderId="1" xfId="15" applyNumberFormat="1" applyFont="1" applyBorder="1" applyAlignment="1">
      <alignment horizontal="center"/>
    </xf>
    <xf numFmtId="37" fontId="0" fillId="0" borderId="2" xfId="15" applyNumberFormat="1" applyFont="1" applyBorder="1" applyAlignment="1">
      <alignment/>
    </xf>
    <xf numFmtId="3" fontId="0" fillId="0" borderId="23" xfId="15" applyNumberFormat="1" applyFont="1" applyBorder="1" applyAlignment="1">
      <alignment/>
    </xf>
    <xf numFmtId="166" fontId="0" fillId="2" borderId="2" xfId="15" applyNumberFormat="1" applyFont="1" applyFill="1" applyBorder="1" applyAlignment="1">
      <alignment/>
    </xf>
    <xf numFmtId="3" fontId="0" fillId="0" borderId="3" xfId="15" applyNumberFormat="1" applyFont="1" applyBorder="1" applyAlignment="1">
      <alignment/>
    </xf>
    <xf numFmtId="37" fontId="1" fillId="2" borderId="30" xfId="15" applyNumberFormat="1" applyFont="1" applyFill="1" applyBorder="1" applyAlignment="1">
      <alignment horizontal="center"/>
    </xf>
    <xf numFmtId="37" fontId="1" fillId="2" borderId="0" xfId="15" applyNumberFormat="1" applyFont="1" applyFill="1" applyBorder="1" applyAlignment="1">
      <alignment horizontal="center"/>
    </xf>
    <xf numFmtId="37" fontId="1" fillId="2" borderId="16" xfId="15" applyNumberFormat="1" applyFont="1" applyFill="1" applyBorder="1" applyAlignment="1">
      <alignment horizontal="center"/>
    </xf>
    <xf numFmtId="37" fontId="0" fillId="0" borderId="4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7" fontId="0" fillId="0" borderId="30" xfId="15" applyNumberFormat="1" applyFont="1" applyBorder="1" applyAlignment="1">
      <alignment/>
    </xf>
    <xf numFmtId="37" fontId="1" fillId="0" borderId="30" xfId="15" applyNumberFormat="1" applyFont="1" applyBorder="1" applyAlignment="1">
      <alignment horizontal="center"/>
    </xf>
    <xf numFmtId="164" fontId="1" fillId="0" borderId="15" xfId="15" applyNumberFormat="1" applyFont="1" applyBorder="1" applyAlignment="1">
      <alignment/>
    </xf>
    <xf numFmtId="164" fontId="1" fillId="0" borderId="18" xfId="15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1" fillId="0" borderId="16" xfId="15" applyNumberFormat="1" applyFont="1" applyBorder="1" applyAlignment="1">
      <alignment/>
    </xf>
    <xf numFmtId="37" fontId="0" fillId="0" borderId="30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0" fillId="0" borderId="14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37" fontId="1" fillId="0" borderId="1" xfId="15" applyNumberFormat="1" applyFont="1" applyBorder="1" applyAlignment="1">
      <alignment horizontal="center"/>
    </xf>
    <xf numFmtId="37" fontId="1" fillId="0" borderId="23" xfId="15" applyNumberFormat="1" applyFont="1" applyBorder="1" applyAlignment="1">
      <alignment/>
    </xf>
    <xf numFmtId="164" fontId="1" fillId="0" borderId="32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2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37" fontId="0" fillId="0" borderId="22" xfId="15" applyNumberFormat="1" applyFont="1" applyBorder="1" applyAlignment="1">
      <alignment/>
    </xf>
    <xf numFmtId="37" fontId="15" fillId="0" borderId="23" xfId="15" applyNumberFormat="1" applyFont="1" applyBorder="1" applyAlignment="1">
      <alignment/>
    </xf>
    <xf numFmtId="164" fontId="15" fillId="0" borderId="23" xfId="15" applyNumberFormat="1" applyFont="1" applyBorder="1" applyAlignment="1">
      <alignment/>
    </xf>
    <xf numFmtId="164" fontId="15" fillId="0" borderId="33" xfId="15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37" fontId="0" fillId="0" borderId="14" xfId="15" applyNumberFormat="1" applyFont="1" applyBorder="1" applyAlignment="1">
      <alignment horizontal="center"/>
    </xf>
    <xf numFmtId="167" fontId="0" fillId="0" borderId="14" xfId="15" applyNumberFormat="1" applyFont="1" applyBorder="1" applyAlignment="1">
      <alignment horizontal="center"/>
    </xf>
    <xf numFmtId="167" fontId="0" fillId="0" borderId="19" xfId="15" applyNumberFormat="1" applyFont="1" applyBorder="1" applyAlignment="1">
      <alignment horizontal="center"/>
    </xf>
    <xf numFmtId="37" fontId="0" fillId="0" borderId="35" xfId="15" applyNumberFormat="1" applyFont="1" applyBorder="1" applyAlignment="1">
      <alignment/>
    </xf>
    <xf numFmtId="37" fontId="0" fillId="0" borderId="36" xfId="15" applyNumberFormat="1" applyFont="1" applyBorder="1" applyAlignment="1">
      <alignment/>
    </xf>
    <xf numFmtId="37" fontId="1" fillId="0" borderId="36" xfId="15" applyNumberFormat="1" applyFont="1" applyBorder="1" applyAlignment="1">
      <alignment/>
    </xf>
    <xf numFmtId="37" fontId="0" fillId="0" borderId="37" xfId="15" applyNumberFormat="1" applyFont="1" applyBorder="1" applyAlignment="1">
      <alignment/>
    </xf>
    <xf numFmtId="164" fontId="0" fillId="0" borderId="14" xfId="15" applyNumberFormat="1" applyFont="1" applyBorder="1" applyAlignment="1">
      <alignment horizontal="center"/>
    </xf>
    <xf numFmtId="37" fontId="0" fillId="0" borderId="18" xfId="15" applyNumberFormat="1" applyFont="1" applyBorder="1" applyAlignment="1">
      <alignment/>
    </xf>
    <xf numFmtId="37" fontId="0" fillId="0" borderId="15" xfId="15" applyNumberFormat="1" applyFont="1" applyBorder="1" applyAlignment="1">
      <alignment/>
    </xf>
    <xf numFmtId="164" fontId="0" fillId="0" borderId="19" xfId="15" applyNumberFormat="1" applyFont="1" applyBorder="1" applyAlignment="1">
      <alignment horizontal="center"/>
    </xf>
    <xf numFmtId="37" fontId="0" fillId="0" borderId="18" xfId="15" applyNumberFormat="1" applyFont="1" applyBorder="1" applyAlignment="1">
      <alignment horizontal="right"/>
    </xf>
    <xf numFmtId="37" fontId="1" fillId="0" borderId="18" xfId="15" applyNumberFormat="1" applyFont="1" applyBorder="1" applyAlignment="1">
      <alignment/>
    </xf>
    <xf numFmtId="37" fontId="10" fillId="0" borderId="18" xfId="15" applyNumberFormat="1" applyFont="1" applyBorder="1" applyAlignment="1">
      <alignment/>
    </xf>
    <xf numFmtId="164" fontId="1" fillId="0" borderId="14" xfId="15" applyNumberFormat="1" applyFont="1" applyBorder="1" applyAlignment="1">
      <alignment horizontal="center"/>
    </xf>
    <xf numFmtId="37" fontId="0" fillId="0" borderId="20" xfId="15" applyNumberFormat="1" applyFont="1" applyBorder="1" applyAlignment="1">
      <alignment horizontal="right"/>
    </xf>
    <xf numFmtId="37" fontId="0" fillId="0" borderId="38" xfId="15" applyNumberFormat="1" applyFont="1" applyBorder="1" applyAlignment="1">
      <alignment/>
    </xf>
    <xf numFmtId="37" fontId="1" fillId="0" borderId="38" xfId="15" applyNumberFormat="1" applyFont="1" applyBorder="1" applyAlignment="1">
      <alignment/>
    </xf>
    <xf numFmtId="37" fontId="0" fillId="0" borderId="39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16" fontId="1" fillId="0" borderId="11" xfId="0" applyNumberFormat="1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40" xfId="0" applyFont="1" applyBorder="1" applyAlignment="1">
      <alignment vertical="top" wrapText="1"/>
    </xf>
    <xf numFmtId="3" fontId="0" fillId="0" borderId="41" xfId="0" applyNumberFormat="1" applyFont="1" applyBorder="1" applyAlignment="1">
      <alignment vertical="top" wrapText="1"/>
    </xf>
    <xf numFmtId="3" fontId="0" fillId="0" borderId="40" xfId="0" applyNumberFormat="1" applyFont="1" applyBorder="1" applyAlignment="1">
      <alignment vertical="top"/>
    </xf>
    <xf numFmtId="0" fontId="0" fillId="0" borderId="40" xfId="0" applyFont="1" applyBorder="1" applyAlignment="1">
      <alignment horizontal="center" vertical="top"/>
    </xf>
    <xf numFmtId="0" fontId="0" fillId="0" borderId="40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3" fontId="0" fillId="0" borderId="41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3" fontId="0" fillId="0" borderId="0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vertical="top" wrapText="1"/>
    </xf>
    <xf numFmtId="3" fontId="0" fillId="0" borderId="40" xfId="0" applyNumberFormat="1" applyFont="1" applyFill="1" applyBorder="1" applyAlignment="1">
      <alignment vertical="top"/>
    </xf>
    <xf numFmtId="0" fontId="0" fillId="0" borderId="40" xfId="0" applyFont="1" applyFill="1" applyBorder="1" applyAlignment="1">
      <alignment horizontal="center" vertical="top"/>
    </xf>
    <xf numFmtId="3" fontId="0" fillId="0" borderId="40" xfId="0" applyNumberFormat="1" applyFont="1" applyFill="1" applyBorder="1" applyAlignment="1">
      <alignment vertical="top" wrapText="1"/>
    </xf>
    <xf numFmtId="3" fontId="0" fillId="0" borderId="40" xfId="0" applyNumberFormat="1" applyFont="1" applyBorder="1" applyAlignment="1">
      <alignment vertical="top" wrapText="1"/>
    </xf>
    <xf numFmtId="0" fontId="1" fillId="0" borderId="42" xfId="0" applyFont="1" applyBorder="1" applyAlignment="1">
      <alignment/>
    </xf>
    <xf numFmtId="3" fontId="0" fillId="0" borderId="43" xfId="0" applyNumberFormat="1" applyFont="1" applyBorder="1" applyAlignment="1">
      <alignment vertical="top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1" fillId="0" borderId="44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3" fontId="0" fillId="0" borderId="42" xfId="0" applyNumberFormat="1" applyFont="1" applyBorder="1" applyAlignment="1">
      <alignment vertical="top"/>
    </xf>
    <xf numFmtId="0" fontId="0" fillId="0" borderId="42" xfId="0" applyFont="1" applyBorder="1" applyAlignment="1">
      <alignment horizontal="center" vertical="top"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42" xfId="0" applyFont="1" applyBorder="1" applyAlignment="1">
      <alignment vertical="top" wrapText="1"/>
    </xf>
    <xf numFmtId="3" fontId="0" fillId="0" borderId="43" xfId="0" applyNumberFormat="1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6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2" fillId="0" borderId="45" xfId="0" applyFont="1" applyBorder="1" applyAlignment="1">
      <alignment horizontal="left" wrapText="1"/>
    </xf>
    <xf numFmtId="0" fontId="22" fillId="0" borderId="45" xfId="0" applyFont="1" applyBorder="1" applyAlignment="1">
      <alignment horizontal="center" wrapText="1"/>
    </xf>
    <xf numFmtId="0" fontId="22" fillId="0" borderId="45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6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0" fontId="23" fillId="0" borderId="38" xfId="0" applyFont="1" applyBorder="1" applyAlignment="1">
      <alignment/>
    </xf>
    <xf numFmtId="0" fontId="23" fillId="0" borderId="38" xfId="0" applyFont="1" applyBorder="1" applyAlignment="1">
      <alignment horizontal="right"/>
    </xf>
    <xf numFmtId="0" fontId="23" fillId="0" borderId="38" xfId="0" applyFont="1" applyBorder="1" applyAlignment="1">
      <alignment horizontal="left"/>
    </xf>
    <xf numFmtId="168" fontId="23" fillId="0" borderId="38" xfId="0" applyNumberFormat="1" applyFont="1" applyBorder="1" applyAlignment="1">
      <alignment/>
    </xf>
    <xf numFmtId="6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168" fontId="18" fillId="0" borderId="46" xfId="0" applyNumberFormat="1" applyFont="1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8" fontId="1" fillId="0" borderId="38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6" fontId="1" fillId="0" borderId="45" xfId="0" applyNumberFormat="1" applyFont="1" applyBorder="1" applyAlignment="1">
      <alignment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3" fillId="0" borderId="45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5" fillId="0" borderId="0" xfId="0" applyFont="1" applyAlignment="1">
      <alignment/>
    </xf>
    <xf numFmtId="6" fontId="0" fillId="0" borderId="0" xfId="0" applyNumberFormat="1" applyAlignment="1">
      <alignment horizontal="right"/>
    </xf>
    <xf numFmtId="6" fontId="1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6" fontId="1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/>
    </xf>
    <xf numFmtId="0" fontId="0" fillId="0" borderId="38" xfId="0" applyBorder="1" applyAlignment="1">
      <alignment/>
    </xf>
    <xf numFmtId="6" fontId="15" fillId="0" borderId="38" xfId="0" applyNumberFormat="1" applyFont="1" applyBorder="1" applyAlignment="1">
      <alignment/>
    </xf>
    <xf numFmtId="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0" fontId="24" fillId="0" borderId="0" xfId="0" applyFont="1" applyAlignment="1">
      <alignment/>
    </xf>
    <xf numFmtId="0" fontId="17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0" borderId="3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3" fillId="0" borderId="18" xfId="0" applyFont="1" applyBorder="1" applyAlignment="1">
      <alignment/>
    </xf>
    <xf numFmtId="6" fontId="25" fillId="0" borderId="15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8" fontId="25" fillId="0" borderId="15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Alignment="1">
      <alignment horizontal="left"/>
    </xf>
    <xf numFmtId="37" fontId="2" fillId="2" borderId="4" xfId="15" applyNumberFormat="1" applyFont="1" applyFill="1" applyBorder="1" applyAlignment="1">
      <alignment horizontal="center" vertical="top"/>
    </xf>
    <xf numFmtId="37" fontId="2" fillId="2" borderId="5" xfId="15" applyNumberFormat="1" applyFont="1" applyFill="1" applyBorder="1" applyAlignment="1">
      <alignment horizontal="center" vertical="top"/>
    </xf>
    <xf numFmtId="37" fontId="2" fillId="2" borderId="8" xfId="15" applyNumberFormat="1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37" fontId="1" fillId="2" borderId="4" xfId="15" applyNumberFormat="1" applyFont="1" applyFill="1" applyBorder="1" applyAlignment="1">
      <alignment horizontal="center"/>
    </xf>
    <xf numFmtId="37" fontId="1" fillId="2" borderId="5" xfId="15" applyNumberFormat="1" applyFont="1" applyFill="1" applyBorder="1" applyAlignment="1">
      <alignment horizontal="center"/>
    </xf>
    <xf numFmtId="37" fontId="1" fillId="2" borderId="8" xfId="15" applyNumberFormat="1" applyFont="1" applyFill="1" applyBorder="1" applyAlignment="1">
      <alignment horizontal="center"/>
    </xf>
    <xf numFmtId="37" fontId="16" fillId="0" borderId="18" xfId="15" applyNumberFormat="1" applyFont="1" applyBorder="1" applyAlignment="1">
      <alignment horizontal="left" vertical="top" wrapText="1"/>
    </xf>
    <xf numFmtId="37" fontId="16" fillId="0" borderId="0" xfId="15" applyNumberFormat="1" applyFont="1" applyBorder="1" applyAlignment="1">
      <alignment horizontal="left" vertical="top" wrapText="1"/>
    </xf>
    <xf numFmtId="37" fontId="16" fillId="0" borderId="15" xfId="15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66</xdr:row>
      <xdr:rowOff>0</xdr:rowOff>
    </xdr:from>
    <xdr:to>
      <xdr:col>5</xdr:col>
      <xdr:colOff>38100</xdr:colOff>
      <xdr:row>66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67050" y="7105650"/>
          <a:ext cx="209550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soulsby\My%20Documents\MTFS%20REVIEW%20DEC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Model Feb 04"/>
      <sheetName val="Nov 04"/>
      <sheetName val="Dec 2004(1)"/>
      <sheetName val="Dec 2004(2)"/>
      <sheetName val="Dec 2004(3)"/>
      <sheetName val="Dec 2004 (4)"/>
      <sheetName val="Jan 2005 (5)"/>
      <sheetName val="Jan 2005 (6)"/>
      <sheetName val="Feb 2007 (7 inc)"/>
      <sheetName val="Feb 2005 (7)"/>
      <sheetName val="Workings"/>
    </sheetNames>
    <sheetDataSet>
      <sheetData sheetId="10">
        <row r="24">
          <cell r="G24">
            <v>402</v>
          </cell>
          <cell r="H24">
            <v>370</v>
          </cell>
          <cell r="I24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K93"/>
  <sheetViews>
    <sheetView workbookViewId="0" topLeftCell="A71">
      <selection activeCell="K86" sqref="K86"/>
    </sheetView>
  </sheetViews>
  <sheetFormatPr defaultColWidth="9.140625" defaultRowHeight="12.75" outlineLevelRow="2"/>
  <cols>
    <col min="1" max="1" width="1.8515625" style="1" customWidth="1"/>
    <col min="2" max="2" width="7.00390625" style="1" customWidth="1"/>
    <col min="3" max="3" width="34.28125" style="2" customWidth="1"/>
    <col min="4" max="5" width="9.7109375" style="2" customWidth="1"/>
    <col min="6" max="7" width="9.7109375" style="1" customWidth="1"/>
    <col min="8" max="8" width="9.28125" style="1" customWidth="1"/>
    <col min="9" max="9" width="9.140625" style="1" customWidth="1"/>
    <col min="10" max="10" width="3.140625" style="1" customWidth="1"/>
    <col min="11" max="16384" width="9.140625" style="1" customWidth="1"/>
  </cols>
  <sheetData>
    <row r="8" ht="13.5" thickBot="1"/>
    <row r="9" spans="2:9" ht="18.75" customHeight="1">
      <c r="B9" s="284" t="s">
        <v>0</v>
      </c>
      <c r="C9" s="285"/>
      <c r="D9" s="285"/>
      <c r="E9" s="285"/>
      <c r="F9" s="285"/>
      <c r="G9" s="285"/>
      <c r="H9" s="285"/>
      <c r="I9" s="286"/>
    </row>
    <row r="10" spans="2:9" ht="11.25" customHeight="1" thickBot="1">
      <c r="B10" s="3"/>
      <c r="C10" s="4"/>
      <c r="D10" s="4"/>
      <c r="E10" s="4"/>
      <c r="F10" s="5"/>
      <c r="G10" s="5"/>
      <c r="H10" s="5"/>
      <c r="I10" s="6"/>
    </row>
    <row r="11" spans="2:9" ht="0.75" customHeight="1" hidden="1">
      <c r="B11" s="7"/>
      <c r="C11" s="8"/>
      <c r="D11" s="9"/>
      <c r="E11" s="10"/>
      <c r="F11" s="10"/>
      <c r="G11" s="9"/>
      <c r="H11" s="11"/>
      <c r="I11" s="12"/>
    </row>
    <row r="12" spans="2:9" ht="12.75">
      <c r="B12" s="13" t="s">
        <v>1</v>
      </c>
      <c r="C12" s="14"/>
      <c r="D12" s="287" t="s">
        <v>2</v>
      </c>
      <c r="E12" s="288"/>
      <c r="F12" s="15" t="s">
        <v>3</v>
      </c>
      <c r="G12" s="15" t="s">
        <v>4</v>
      </c>
      <c r="H12" s="15" t="s">
        <v>5</v>
      </c>
      <c r="I12" s="16" t="s">
        <v>6</v>
      </c>
    </row>
    <row r="13" spans="2:9" ht="12.75">
      <c r="B13" s="17" t="s">
        <v>7</v>
      </c>
      <c r="C13" s="18"/>
      <c r="D13" s="19" t="s">
        <v>8</v>
      </c>
      <c r="E13" s="20" t="s">
        <v>9</v>
      </c>
      <c r="F13" s="19" t="s">
        <v>10</v>
      </c>
      <c r="G13" s="21" t="s">
        <v>11</v>
      </c>
      <c r="H13" s="21" t="s">
        <v>11</v>
      </c>
      <c r="I13" s="22" t="s">
        <v>11</v>
      </c>
    </row>
    <row r="14" spans="2:9" ht="12.75">
      <c r="B14" s="23"/>
      <c r="C14" s="24"/>
      <c r="D14" s="19" t="s">
        <v>12</v>
      </c>
      <c r="E14" s="25" t="s">
        <v>12</v>
      </c>
      <c r="F14" s="19" t="s">
        <v>12</v>
      </c>
      <c r="G14" s="19" t="s">
        <v>12</v>
      </c>
      <c r="H14" s="19" t="s">
        <v>12</v>
      </c>
      <c r="I14" s="22" t="s">
        <v>12</v>
      </c>
    </row>
    <row r="15" spans="2:9" ht="12.75" hidden="1" outlineLevel="1">
      <c r="B15" s="26">
        <v>1</v>
      </c>
      <c r="C15" s="27" t="s">
        <v>13</v>
      </c>
      <c r="D15" s="28"/>
      <c r="E15" s="29"/>
      <c r="F15" s="28"/>
      <c r="G15" s="28"/>
      <c r="H15" s="28"/>
      <c r="I15" s="30"/>
    </row>
    <row r="16" spans="2:9" ht="5.25" customHeight="1" hidden="1" outlineLevel="1">
      <c r="B16" s="31"/>
      <c r="C16" s="27"/>
      <c r="D16" s="28"/>
      <c r="E16" s="29"/>
      <c r="F16" s="28"/>
      <c r="G16" s="28"/>
      <c r="H16" s="28"/>
      <c r="I16" s="30"/>
    </row>
    <row r="17" spans="2:9" ht="12.75" hidden="1" outlineLevel="1">
      <c r="B17" s="31"/>
      <c r="C17" s="32" t="s">
        <v>14</v>
      </c>
      <c r="D17" s="28"/>
      <c r="E17" s="29"/>
      <c r="F17" s="28"/>
      <c r="G17" s="28"/>
      <c r="H17" s="28"/>
      <c r="I17" s="30"/>
    </row>
    <row r="18" spans="2:9" ht="12.75" hidden="1" outlineLevel="1">
      <c r="B18" s="31"/>
      <c r="C18" s="33" t="s">
        <v>15</v>
      </c>
      <c r="D18" s="28">
        <v>9694</v>
      </c>
      <c r="E18" s="29">
        <f>9646+44</f>
        <v>9690</v>
      </c>
      <c r="F18" s="28">
        <v>10351</v>
      </c>
      <c r="G18" s="28">
        <f>F33</f>
        <v>10201</v>
      </c>
      <c r="H18" s="28">
        <f>G33</f>
        <v>10928</v>
      </c>
      <c r="I18" s="30">
        <f>H33</f>
        <v>11484</v>
      </c>
    </row>
    <row r="19" spans="2:9" ht="4.5" customHeight="1" hidden="1" outlineLevel="1">
      <c r="B19" s="31"/>
      <c r="C19" s="27"/>
      <c r="D19" s="28"/>
      <c r="E19" s="29"/>
      <c r="F19" s="28"/>
      <c r="G19" s="28"/>
      <c r="H19" s="28"/>
      <c r="I19" s="30"/>
    </row>
    <row r="20" spans="2:9" ht="12.75" hidden="1" outlineLevel="1">
      <c r="B20" s="31"/>
      <c r="C20" s="33" t="s">
        <v>16</v>
      </c>
      <c r="D20" s="34">
        <f>SUM(D23:D31)</f>
        <v>0</v>
      </c>
      <c r="E20" s="35">
        <f>SUM(E21:E31)</f>
        <v>0</v>
      </c>
      <c r="F20" s="34">
        <f>SUM(F21:F31)</f>
        <v>-150</v>
      </c>
      <c r="G20" s="34">
        <f>SUM(G21:G31)</f>
        <v>727</v>
      </c>
      <c r="H20" s="34">
        <f>SUM(H21:H31)</f>
        <v>556</v>
      </c>
      <c r="I20" s="36">
        <f>SUM(I21:I31)</f>
        <v>461</v>
      </c>
    </row>
    <row r="21" spans="2:11" s="37" customFormat="1" ht="12.75" hidden="1" outlineLevel="2">
      <c r="B21" s="38"/>
      <c r="C21" s="39" t="s">
        <v>17</v>
      </c>
      <c r="D21" s="40"/>
      <c r="E21" s="41"/>
      <c r="F21" s="42"/>
      <c r="G21" s="42">
        <f>'[1]Workings'!G24</f>
        <v>402</v>
      </c>
      <c r="H21" s="42">
        <f>'[1]Workings'!H24</f>
        <v>370</v>
      </c>
      <c r="I21" s="43">
        <f>'[1]Workings'!I24</f>
        <v>376</v>
      </c>
      <c r="K21" s="44"/>
    </row>
    <row r="22" spans="2:9" s="37" customFormat="1" ht="12.75" hidden="1" outlineLevel="2">
      <c r="B22" s="38"/>
      <c r="C22" s="39" t="s">
        <v>18</v>
      </c>
      <c r="D22" s="40"/>
      <c r="E22" s="41"/>
      <c r="F22" s="42"/>
      <c r="G22" s="42">
        <v>175</v>
      </c>
      <c r="H22" s="42">
        <v>175</v>
      </c>
      <c r="I22" s="43">
        <v>175</v>
      </c>
    </row>
    <row r="23" spans="2:9" ht="12.75" hidden="1" outlineLevel="2">
      <c r="B23" s="31"/>
      <c r="C23" s="45" t="s">
        <v>19</v>
      </c>
      <c r="D23" s="42"/>
      <c r="E23" s="46"/>
      <c r="F23" s="42">
        <v>-120</v>
      </c>
      <c r="G23" s="42">
        <v>-70</v>
      </c>
      <c r="H23" s="42">
        <v>-80</v>
      </c>
      <c r="I23" s="43">
        <v>-90</v>
      </c>
    </row>
    <row r="24" spans="2:9" ht="12.75" hidden="1" outlineLevel="2">
      <c r="B24" s="31"/>
      <c r="C24" s="45" t="s">
        <v>20</v>
      </c>
      <c r="D24" s="42"/>
      <c r="E24" s="46"/>
      <c r="F24" s="42"/>
      <c r="G24" s="42">
        <v>150</v>
      </c>
      <c r="H24" s="42">
        <v>100</v>
      </c>
      <c r="I24" s="43"/>
    </row>
    <row r="25" spans="2:9" ht="12.75" hidden="1" outlineLevel="2">
      <c r="B25" s="31"/>
      <c r="C25" s="45" t="s">
        <v>21</v>
      </c>
      <c r="D25" s="42"/>
      <c r="E25" s="46"/>
      <c r="F25" s="42"/>
      <c r="G25" s="42">
        <v>170</v>
      </c>
      <c r="H25" s="42">
        <v>66</v>
      </c>
      <c r="I25" s="43"/>
    </row>
    <row r="26" spans="2:9" ht="12.75" hidden="1" outlineLevel="2">
      <c r="B26" s="31"/>
      <c r="C26" s="45" t="s">
        <v>22</v>
      </c>
      <c r="D26" s="42"/>
      <c r="E26" s="46"/>
      <c r="F26" s="42">
        <v>10</v>
      </c>
      <c r="G26" s="42">
        <v>25</v>
      </c>
      <c r="H26" s="42"/>
      <c r="I26" s="43"/>
    </row>
    <row r="27" spans="2:9" ht="12.75" hidden="1" outlineLevel="2">
      <c r="B27" s="31"/>
      <c r="C27" s="45" t="s">
        <v>23</v>
      </c>
      <c r="D27" s="42"/>
      <c r="E27" s="46"/>
      <c r="F27" s="42"/>
      <c r="G27" s="42">
        <v>-50</v>
      </c>
      <c r="H27" s="42"/>
      <c r="I27" s="43"/>
    </row>
    <row r="28" spans="2:9" ht="12.75" hidden="1" outlineLevel="2">
      <c r="B28" s="31"/>
      <c r="C28" s="45" t="s">
        <v>24</v>
      </c>
      <c r="D28" s="42"/>
      <c r="E28" s="46"/>
      <c r="F28" s="42">
        <v>-40</v>
      </c>
      <c r="G28" s="42"/>
      <c r="H28" s="42"/>
      <c r="I28" s="43"/>
    </row>
    <row r="29" spans="2:9" s="2" customFormat="1" ht="12.75" hidden="1" outlineLevel="2">
      <c r="B29" s="26"/>
      <c r="C29" s="47" t="s">
        <v>25</v>
      </c>
      <c r="D29" s="48"/>
      <c r="E29" s="49"/>
      <c r="F29" s="48">
        <v>0</v>
      </c>
      <c r="G29" s="48"/>
      <c r="H29" s="48"/>
      <c r="I29" s="50"/>
    </row>
    <row r="30" spans="2:9" s="2" customFormat="1" ht="12.75" hidden="1" outlineLevel="2">
      <c r="B30" s="26"/>
      <c r="C30" s="47" t="s">
        <v>26</v>
      </c>
      <c r="D30" s="48"/>
      <c r="E30" s="49"/>
      <c r="F30" s="48"/>
      <c r="G30" s="48">
        <v>0</v>
      </c>
      <c r="H30" s="48">
        <v>0</v>
      </c>
      <c r="I30" s="50">
        <v>0</v>
      </c>
    </row>
    <row r="31" spans="2:9" ht="12.75" hidden="1" outlineLevel="2">
      <c r="B31" s="31"/>
      <c r="C31" s="45" t="s">
        <v>27</v>
      </c>
      <c r="D31" s="51"/>
      <c r="E31" s="52"/>
      <c r="F31" s="53"/>
      <c r="G31" s="53">
        <v>-75</v>
      </c>
      <c r="H31" s="53">
        <v>-75</v>
      </c>
      <c r="I31" s="54"/>
    </row>
    <row r="32" spans="2:9" ht="12.75" collapsed="1">
      <c r="B32" s="31"/>
      <c r="C32" s="27"/>
      <c r="D32" s="28"/>
      <c r="E32" s="29"/>
      <c r="F32" s="28"/>
      <c r="G32" s="28"/>
      <c r="H32" s="28"/>
      <c r="I32" s="30"/>
    </row>
    <row r="33" spans="2:9" s="55" customFormat="1" ht="12.75">
      <c r="B33" s="26">
        <v>1</v>
      </c>
      <c r="C33" s="56" t="s">
        <v>28</v>
      </c>
      <c r="D33" s="28">
        <f aca="true" t="shared" si="0" ref="D33:I33">D18+D20</f>
        <v>9694</v>
      </c>
      <c r="E33" s="29">
        <f t="shared" si="0"/>
        <v>9690</v>
      </c>
      <c r="F33" s="28">
        <f t="shared" si="0"/>
        <v>10201</v>
      </c>
      <c r="G33" s="28">
        <f t="shared" si="0"/>
        <v>10928</v>
      </c>
      <c r="H33" s="28">
        <f t="shared" si="0"/>
        <v>11484</v>
      </c>
      <c r="I33" s="30">
        <f t="shared" si="0"/>
        <v>11945</v>
      </c>
    </row>
    <row r="34" spans="2:9" ht="12.75">
      <c r="B34" s="31"/>
      <c r="C34" s="32"/>
      <c r="D34" s="28"/>
      <c r="E34" s="29"/>
      <c r="F34" s="28"/>
      <c r="G34" s="28"/>
      <c r="H34" s="28"/>
      <c r="I34" s="30"/>
    </row>
    <row r="35" spans="2:9" ht="12.75">
      <c r="B35" s="26">
        <v>2</v>
      </c>
      <c r="C35" s="56" t="s">
        <v>29</v>
      </c>
      <c r="D35" s="28"/>
      <c r="E35" s="29"/>
      <c r="F35" s="28"/>
      <c r="G35" s="28"/>
      <c r="H35" s="28"/>
      <c r="I35" s="30"/>
    </row>
    <row r="36" spans="2:9" ht="12.75">
      <c r="B36" s="31"/>
      <c r="C36" s="57" t="s">
        <v>30</v>
      </c>
      <c r="D36" s="58">
        <v>-5304</v>
      </c>
      <c r="E36" s="59">
        <f>D36</f>
        <v>-5304</v>
      </c>
      <c r="F36" s="58">
        <v>-5637</v>
      </c>
      <c r="G36" s="58">
        <f>F36*1.025</f>
        <v>-5777.924999999999</v>
      </c>
      <c r="H36" s="58">
        <f>G36*1.025</f>
        <v>-5922.373124999999</v>
      </c>
      <c r="I36" s="60">
        <f>H36*1.025</f>
        <v>-6070.432453124999</v>
      </c>
    </row>
    <row r="37" spans="2:9" ht="12.75">
      <c r="B37" s="31"/>
      <c r="C37" s="61" t="s">
        <v>31</v>
      </c>
      <c r="D37" s="58">
        <v>-100</v>
      </c>
      <c r="E37" s="59">
        <f>D37</f>
        <v>-100</v>
      </c>
      <c r="F37" s="58">
        <v>-100</v>
      </c>
      <c r="G37" s="58">
        <v>0</v>
      </c>
      <c r="H37" s="58">
        <v>0</v>
      </c>
      <c r="I37" s="60">
        <v>0</v>
      </c>
    </row>
    <row r="38" spans="2:9" ht="12.75">
      <c r="B38" s="26"/>
      <c r="C38" s="61" t="s">
        <v>32</v>
      </c>
      <c r="D38" s="62">
        <f>-D55</f>
        <v>-4342.86</v>
      </c>
      <c r="E38" s="63">
        <f>D38</f>
        <v>-4342.86</v>
      </c>
      <c r="F38" s="62">
        <f>-F55</f>
        <v>-4444.66545</v>
      </c>
      <c r="G38" s="62">
        <f>-G55</f>
        <v>-4547.415</v>
      </c>
      <c r="H38" s="62">
        <f>-H55</f>
        <v>-4651.266</v>
      </c>
      <c r="I38" s="64">
        <f>-I55</f>
        <v>-4758.264</v>
      </c>
    </row>
    <row r="39" spans="2:9" s="55" customFormat="1" ht="12.75">
      <c r="B39" s="65"/>
      <c r="C39" s="66" t="s">
        <v>33</v>
      </c>
      <c r="D39" s="28">
        <f aca="true" t="shared" si="1" ref="D39:I39">SUM(D36:D38)</f>
        <v>-9746.86</v>
      </c>
      <c r="E39" s="29">
        <f t="shared" si="1"/>
        <v>-9746.86</v>
      </c>
      <c r="F39" s="28">
        <f t="shared" si="1"/>
        <v>-10181.66545</v>
      </c>
      <c r="G39" s="28">
        <f t="shared" si="1"/>
        <v>-10325.34</v>
      </c>
      <c r="H39" s="28">
        <f t="shared" si="1"/>
        <v>-10573.639124999998</v>
      </c>
      <c r="I39" s="30">
        <f t="shared" si="1"/>
        <v>-10828.696453124998</v>
      </c>
    </row>
    <row r="40" spans="2:9" ht="12.75" customHeight="1">
      <c r="B40" s="26"/>
      <c r="C40" s="56"/>
      <c r="D40" s="28"/>
      <c r="E40" s="29"/>
      <c r="F40" s="28"/>
      <c r="G40" s="28"/>
      <c r="H40" s="28"/>
      <c r="I40" s="30"/>
    </row>
    <row r="41" spans="2:9" ht="12.75">
      <c r="B41" s="26">
        <v>3</v>
      </c>
      <c r="C41" s="56" t="s">
        <v>34</v>
      </c>
      <c r="D41" s="28">
        <f aca="true" t="shared" si="2" ref="D41:I41">D33+D39</f>
        <v>-52.86000000000058</v>
      </c>
      <c r="E41" s="29">
        <f t="shared" si="2"/>
        <v>-56.86000000000058</v>
      </c>
      <c r="F41" s="28">
        <f t="shared" si="2"/>
        <v>19.33454999999958</v>
      </c>
      <c r="G41" s="28">
        <f t="shared" si="2"/>
        <v>602.6599999999999</v>
      </c>
      <c r="H41" s="28">
        <f t="shared" si="2"/>
        <v>910.3608750000021</v>
      </c>
      <c r="I41" s="30">
        <f t="shared" si="2"/>
        <v>1116.3035468750022</v>
      </c>
    </row>
    <row r="42" spans="2:9" ht="14.25" customHeight="1" thickBot="1">
      <c r="B42" s="67"/>
      <c r="C42" s="68"/>
      <c r="D42" s="69"/>
      <c r="E42" s="70"/>
      <c r="F42" s="70"/>
      <c r="G42" s="69"/>
      <c r="H42" s="69"/>
      <c r="I42" s="71"/>
    </row>
    <row r="43" spans="2:9" ht="24" customHeight="1">
      <c r="B43" s="27"/>
      <c r="C43" s="72"/>
      <c r="D43" s="73"/>
      <c r="E43" s="73"/>
      <c r="F43" s="73"/>
      <c r="G43" s="73"/>
      <c r="H43" s="73"/>
      <c r="I43" s="73"/>
    </row>
    <row r="44" spans="2:9" ht="17.25" customHeight="1" hidden="1">
      <c r="B44" s="74"/>
      <c r="C44" s="75" t="s">
        <v>35</v>
      </c>
      <c r="D44" s="76">
        <v>0.09</v>
      </c>
      <c r="E44" s="77">
        <v>0.09</v>
      </c>
      <c r="F44" s="78">
        <f>F52</f>
        <v>0</v>
      </c>
      <c r="G44" s="78">
        <f>G52</f>
        <v>0</v>
      </c>
      <c r="H44" s="78">
        <f>H52</f>
        <v>0</v>
      </c>
      <c r="I44" s="79">
        <f>I52</f>
        <v>0</v>
      </c>
    </row>
    <row r="45" spans="2:9" ht="12.75" hidden="1" outlineLevel="1">
      <c r="B45" s="80" t="s">
        <v>36</v>
      </c>
      <c r="C45" s="81"/>
      <c r="D45" s="82"/>
      <c r="E45" s="82"/>
      <c r="F45" s="18"/>
      <c r="G45" s="18"/>
      <c r="H45" s="18"/>
      <c r="I45" s="83"/>
    </row>
    <row r="46" spans="2:9" ht="12.75" hidden="1" outlineLevel="1">
      <c r="B46" s="80"/>
      <c r="C46" s="81"/>
      <c r="D46" s="82"/>
      <c r="E46" s="82"/>
      <c r="F46" s="18"/>
      <c r="G46" s="18"/>
      <c r="H46" s="18"/>
      <c r="I46" s="83"/>
    </row>
    <row r="47" spans="2:9" ht="14.25" hidden="1" outlineLevel="1">
      <c r="B47" s="84" t="s">
        <v>37</v>
      </c>
      <c r="C47" s="24" t="s">
        <v>38</v>
      </c>
      <c r="D47" s="18">
        <v>27600</v>
      </c>
      <c r="E47" s="85"/>
      <c r="F47" s="18"/>
      <c r="G47" s="18">
        <f>F49</f>
        <v>28247</v>
      </c>
      <c r="H47" s="18">
        <f>G49</f>
        <v>28900</v>
      </c>
      <c r="I47" s="83">
        <f>H49</f>
        <v>29560</v>
      </c>
    </row>
    <row r="48" spans="2:9" ht="12.75" hidden="1" outlineLevel="1">
      <c r="B48" s="86" t="s">
        <v>39</v>
      </c>
      <c r="C48" s="87" t="s">
        <v>40</v>
      </c>
      <c r="D48" s="88">
        <v>0</v>
      </c>
      <c r="E48" s="89"/>
      <c r="F48" s="88"/>
      <c r="G48" s="88">
        <v>0.023</v>
      </c>
      <c r="H48" s="88">
        <v>0.023</v>
      </c>
      <c r="I48" s="90">
        <v>0.023</v>
      </c>
    </row>
    <row r="49" spans="2:9" ht="14.25" hidden="1" outlineLevel="1">
      <c r="B49" s="84" t="s">
        <v>37</v>
      </c>
      <c r="C49" s="24" t="s">
        <v>41</v>
      </c>
      <c r="D49" s="18">
        <f>D47+(D47*D48)</f>
        <v>27600</v>
      </c>
      <c r="E49" s="85"/>
      <c r="F49" s="18">
        <v>28247</v>
      </c>
      <c r="G49" s="18">
        <f>ROUND(G47+(G47*G48),-1)</f>
        <v>28900</v>
      </c>
      <c r="H49" s="18">
        <f>ROUND(H47+(H47*H48),-1)</f>
        <v>29560</v>
      </c>
      <c r="I49" s="83">
        <f>ROUND(I47+(I47*I48),-1)</f>
        <v>30240</v>
      </c>
    </row>
    <row r="50" spans="2:9" ht="4.5" customHeight="1" hidden="1" outlineLevel="1">
      <c r="B50" s="80"/>
      <c r="C50" s="81"/>
      <c r="D50" s="82"/>
      <c r="E50" s="91"/>
      <c r="F50" s="18"/>
      <c r="G50" s="18"/>
      <c r="H50" s="18"/>
      <c r="I50" s="83"/>
    </row>
    <row r="51" spans="2:9" ht="14.25" hidden="1" outlineLevel="1">
      <c r="B51" s="84" t="s">
        <v>37</v>
      </c>
      <c r="C51" s="24" t="s">
        <v>42</v>
      </c>
      <c r="D51" s="92">
        <v>157.35</v>
      </c>
      <c r="E51" s="93"/>
      <c r="F51" s="92">
        <f>D53</f>
        <v>157.35</v>
      </c>
      <c r="G51" s="92">
        <f>F53</f>
        <v>157.35</v>
      </c>
      <c r="H51" s="92">
        <f>G53</f>
        <v>157.35</v>
      </c>
      <c r="I51" s="94">
        <f>H53</f>
        <v>157.35</v>
      </c>
    </row>
    <row r="52" spans="2:9" s="95" customFormat="1" ht="12.75" hidden="1" outlineLevel="1">
      <c r="B52" s="86" t="s">
        <v>39</v>
      </c>
      <c r="C52" s="87" t="s">
        <v>43</v>
      </c>
      <c r="D52" s="88">
        <v>0</v>
      </c>
      <c r="E52" s="96"/>
      <c r="F52" s="97">
        <v>0</v>
      </c>
      <c r="G52" s="97">
        <v>0</v>
      </c>
      <c r="H52" s="97">
        <v>0</v>
      </c>
      <c r="I52" s="98">
        <v>0</v>
      </c>
    </row>
    <row r="53" spans="2:9" ht="14.25" hidden="1" outlineLevel="1">
      <c r="B53" s="84" t="s">
        <v>37</v>
      </c>
      <c r="C53" s="24" t="s">
        <v>44</v>
      </c>
      <c r="D53" s="92">
        <f>D51+(D51*D52)</f>
        <v>157.35</v>
      </c>
      <c r="E53" s="93"/>
      <c r="F53" s="92">
        <f>F51+(F51*F52)</f>
        <v>157.35</v>
      </c>
      <c r="G53" s="92">
        <f>G51+(G51*G52)</f>
        <v>157.35</v>
      </c>
      <c r="H53" s="92">
        <f>H51+(H51*H52)</f>
        <v>157.35</v>
      </c>
      <c r="I53" s="94">
        <f>I51+(I51*I52)</f>
        <v>157.35</v>
      </c>
    </row>
    <row r="54" spans="2:9" ht="14.25" hidden="1" outlineLevel="1">
      <c r="B54" s="84" t="s">
        <v>37</v>
      </c>
      <c r="C54" s="24" t="s">
        <v>45</v>
      </c>
      <c r="D54" s="92">
        <f>(118.98/157.35)*D53</f>
        <v>118.98</v>
      </c>
      <c r="E54" s="93"/>
      <c r="F54" s="92">
        <f>(118.98/157.35)*F53</f>
        <v>118.98</v>
      </c>
      <c r="G54" s="92">
        <f>(118.98/157.35)*G53</f>
        <v>118.98</v>
      </c>
      <c r="H54" s="92">
        <f>(118.98/157.35)*H53</f>
        <v>118.98</v>
      </c>
      <c r="I54" s="99">
        <f>(118.98/157.35)*I53</f>
        <v>118.98</v>
      </c>
    </row>
    <row r="55" spans="2:9" ht="14.25" hidden="1" outlineLevel="1">
      <c r="B55" s="84" t="s">
        <v>37</v>
      </c>
      <c r="C55" s="24" t="s">
        <v>46</v>
      </c>
      <c r="D55" s="100">
        <f>(D53*D47)/1000</f>
        <v>4342.86</v>
      </c>
      <c r="E55" s="93"/>
      <c r="F55" s="100">
        <f>(F53*F49)/1000</f>
        <v>4444.66545</v>
      </c>
      <c r="G55" s="100">
        <f>(G53*G49)/1000</f>
        <v>4547.415</v>
      </c>
      <c r="H55" s="100">
        <f>(H53*H49)/1000</f>
        <v>4651.266</v>
      </c>
      <c r="I55" s="101">
        <f>(I53*I49)/1000</f>
        <v>4758.264</v>
      </c>
    </row>
    <row r="56" spans="2:9" ht="15" hidden="1" outlineLevel="1" thickBot="1">
      <c r="B56" s="102" t="s">
        <v>37</v>
      </c>
      <c r="C56" s="103" t="s">
        <v>47</v>
      </c>
      <c r="D56" s="104"/>
      <c r="E56" s="105"/>
      <c r="F56" s="104">
        <f>((F51*0.01)*F49)/1000</f>
        <v>44.446654499999994</v>
      </c>
      <c r="G56" s="104">
        <f>((G51*0.01)*G49)/1000</f>
        <v>45.474149999999995</v>
      </c>
      <c r="H56" s="104">
        <f>((H51*0.01)*H49)/1000</f>
        <v>46.51266</v>
      </c>
      <c r="I56" s="106">
        <f>((I51*0.01)*I49)/1000</f>
        <v>47.58264</v>
      </c>
    </row>
    <row r="57" ht="25.5" customHeight="1" hidden="1" collapsed="1">
      <c r="B57" s="2"/>
    </row>
    <row r="58" spans="2:9" ht="15.75" customHeight="1" hidden="1">
      <c r="B58" s="289" t="s">
        <v>48</v>
      </c>
      <c r="C58" s="290"/>
      <c r="D58" s="290"/>
      <c r="E58" s="290"/>
      <c r="F58" s="290"/>
      <c r="G58" s="290"/>
      <c r="H58" s="290"/>
      <c r="I58" s="291"/>
    </row>
    <row r="59" spans="2:9" ht="8.25" customHeight="1" hidden="1">
      <c r="B59" s="107"/>
      <c r="C59" s="108"/>
      <c r="D59" s="108"/>
      <c r="E59" s="108"/>
      <c r="F59" s="108"/>
      <c r="G59" s="108"/>
      <c r="H59" s="108"/>
      <c r="I59" s="109"/>
    </row>
    <row r="60" spans="2:9" ht="12.75" hidden="1">
      <c r="B60" s="110"/>
      <c r="C60" s="111"/>
      <c r="D60" s="288" t="s">
        <v>2</v>
      </c>
      <c r="E60" s="288"/>
      <c r="F60" s="112" t="s">
        <v>3</v>
      </c>
      <c r="G60" s="112" t="s">
        <v>4</v>
      </c>
      <c r="H60" s="112" t="s">
        <v>5</v>
      </c>
      <c r="I60" s="16" t="s">
        <v>6</v>
      </c>
    </row>
    <row r="61" spans="2:9" ht="12.75" hidden="1">
      <c r="B61" s="113"/>
      <c r="C61" s="82"/>
      <c r="D61" s="21" t="s">
        <v>8</v>
      </c>
      <c r="E61" s="20" t="s">
        <v>9</v>
      </c>
      <c r="F61" s="19" t="s">
        <v>10</v>
      </c>
      <c r="G61" s="21" t="s">
        <v>11</v>
      </c>
      <c r="H61" s="21" t="s">
        <v>11</v>
      </c>
      <c r="I61" s="22" t="s">
        <v>11</v>
      </c>
    </row>
    <row r="62" spans="2:9" ht="12.75" hidden="1">
      <c r="B62" s="113"/>
      <c r="C62" s="82"/>
      <c r="D62" s="21" t="s">
        <v>12</v>
      </c>
      <c r="E62" s="25" t="s">
        <v>12</v>
      </c>
      <c r="F62" s="19" t="s">
        <v>12</v>
      </c>
      <c r="G62" s="19" t="s">
        <v>12</v>
      </c>
      <c r="H62" s="19" t="s">
        <v>12</v>
      </c>
      <c r="I62" s="22" t="s">
        <v>12</v>
      </c>
    </row>
    <row r="63" spans="2:9" ht="7.5" customHeight="1" hidden="1">
      <c r="B63" s="113"/>
      <c r="C63" s="82"/>
      <c r="D63" s="21"/>
      <c r="E63" s="20"/>
      <c r="F63" s="19"/>
      <c r="G63" s="19"/>
      <c r="H63" s="19"/>
      <c r="I63" s="22"/>
    </row>
    <row r="64" spans="2:9" s="2" customFormat="1" ht="12.75" hidden="1">
      <c r="B64" s="114">
        <v>4</v>
      </c>
      <c r="C64" s="82" t="s">
        <v>49</v>
      </c>
      <c r="D64" s="115">
        <v>-1028</v>
      </c>
      <c r="E64" s="116">
        <f>-1028-3+100</f>
        <v>-931</v>
      </c>
      <c r="F64" s="117">
        <f>E66</f>
        <v>-987.8600000000006</v>
      </c>
      <c r="G64" s="117">
        <f>F66</f>
        <v>-968.525450000001</v>
      </c>
      <c r="H64" s="117">
        <f>G66</f>
        <v>-365.86545000000115</v>
      </c>
      <c r="I64" s="118">
        <f>H66</f>
        <v>544.495425000001</v>
      </c>
    </row>
    <row r="65" spans="2:9" ht="12.75" hidden="1">
      <c r="B65" s="119"/>
      <c r="C65" s="120" t="s">
        <v>50</v>
      </c>
      <c r="D65" s="121">
        <f aca="true" t="shared" si="3" ref="D65:I65">D41</f>
        <v>-52.86000000000058</v>
      </c>
      <c r="E65" s="122">
        <f t="shared" si="3"/>
        <v>-56.86000000000058</v>
      </c>
      <c r="F65" s="121">
        <f t="shared" si="3"/>
        <v>19.33454999999958</v>
      </c>
      <c r="G65" s="121">
        <f t="shared" si="3"/>
        <v>602.6599999999999</v>
      </c>
      <c r="H65" s="121">
        <f t="shared" si="3"/>
        <v>910.3608750000021</v>
      </c>
      <c r="I65" s="123">
        <f t="shared" si="3"/>
        <v>1116.3035468750022</v>
      </c>
    </row>
    <row r="66" spans="2:9" s="2" customFormat="1" ht="13.5" hidden="1" thickBot="1">
      <c r="B66" s="124">
        <v>5</v>
      </c>
      <c r="C66" s="125" t="s">
        <v>51</v>
      </c>
      <c r="D66" s="126">
        <f aca="true" t="shared" si="4" ref="D66:I66">SUM(D64:D65)</f>
        <v>-1080.8600000000006</v>
      </c>
      <c r="E66" s="127">
        <f t="shared" si="4"/>
        <v>-987.8600000000006</v>
      </c>
      <c r="F66" s="128">
        <f t="shared" si="4"/>
        <v>-968.525450000001</v>
      </c>
      <c r="G66" s="126">
        <f t="shared" si="4"/>
        <v>-365.86545000000115</v>
      </c>
      <c r="H66" s="126">
        <f t="shared" si="4"/>
        <v>544.495425000001</v>
      </c>
      <c r="I66" s="129">
        <f t="shared" si="4"/>
        <v>1660.7989718750032</v>
      </c>
    </row>
    <row r="67" spans="2:9" ht="13.5" hidden="1" outlineLevel="1" thickBot="1">
      <c r="B67" s="130"/>
      <c r="C67" s="131" t="s">
        <v>52</v>
      </c>
      <c r="D67" s="132">
        <f aca="true" t="shared" si="5" ref="D67:I67">-D33*0.1</f>
        <v>-969.4000000000001</v>
      </c>
      <c r="E67" s="132">
        <f t="shared" si="5"/>
        <v>-969</v>
      </c>
      <c r="F67" s="132">
        <f t="shared" si="5"/>
        <v>-1020.1</v>
      </c>
      <c r="G67" s="132">
        <f t="shared" si="5"/>
        <v>-1092.8</v>
      </c>
      <c r="H67" s="132">
        <f t="shared" si="5"/>
        <v>-1148.4</v>
      </c>
      <c r="I67" s="133">
        <f t="shared" si="5"/>
        <v>-1194.5</v>
      </c>
    </row>
    <row r="68" ht="3" customHeight="1" collapsed="1">
      <c r="C68" s="1"/>
    </row>
    <row r="70" ht="12.75">
      <c r="B70" s="2" t="s">
        <v>53</v>
      </c>
    </row>
    <row r="72" ht="12.75">
      <c r="B72" s="1" t="s">
        <v>54</v>
      </c>
    </row>
    <row r="73" ht="12.75">
      <c r="B73" s="1" t="s">
        <v>55</v>
      </c>
    </row>
    <row r="74" spans="7:8" ht="12.75">
      <c r="G74" s="134" t="s">
        <v>2</v>
      </c>
      <c r="H74" s="134" t="s">
        <v>3</v>
      </c>
    </row>
    <row r="75" spans="7:8" ht="12.75">
      <c r="G75" s="135" t="s">
        <v>9</v>
      </c>
      <c r="H75" s="135" t="s">
        <v>10</v>
      </c>
    </row>
    <row r="76" spans="7:8" ht="12.75">
      <c r="G76" s="136">
        <v>0</v>
      </c>
      <c r="H76" s="136">
        <v>0</v>
      </c>
    </row>
    <row r="77" spans="3:8" ht="3.75" customHeight="1">
      <c r="C77" s="81"/>
      <c r="D77" s="81"/>
      <c r="E77" s="81"/>
      <c r="F77" s="24"/>
      <c r="G77" s="137"/>
      <c r="H77" s="137"/>
    </row>
    <row r="78" spans="3:8" ht="12.75">
      <c r="C78" s="138" t="s">
        <v>56</v>
      </c>
      <c r="D78" s="139"/>
      <c r="E78" s="140"/>
      <c r="F78" s="141"/>
      <c r="G78" s="142">
        <v>-101</v>
      </c>
      <c r="H78" s="142">
        <v>31</v>
      </c>
    </row>
    <row r="79" spans="3:8" ht="12.75">
      <c r="C79" s="143" t="s">
        <v>57</v>
      </c>
      <c r="D79" s="24"/>
      <c r="E79" s="81"/>
      <c r="F79" s="144"/>
      <c r="G79" s="145">
        <f>E41</f>
        <v>-56.86000000000058</v>
      </c>
      <c r="H79" s="145">
        <f>F41</f>
        <v>19.33454999999958</v>
      </c>
    </row>
    <row r="80" spans="3:8" ht="12.75">
      <c r="C80" s="146"/>
      <c r="D80" s="81"/>
      <c r="E80" s="81"/>
      <c r="F80" s="144" t="s">
        <v>58</v>
      </c>
      <c r="G80" s="142">
        <f>G79-G78</f>
        <v>44.13999999999942</v>
      </c>
      <c r="H80" s="142">
        <f>H79-H78</f>
        <v>-11.665450000000419</v>
      </c>
    </row>
    <row r="81" spans="3:8" ht="6" customHeight="1">
      <c r="C81" s="147"/>
      <c r="D81" s="81"/>
      <c r="E81" s="81"/>
      <c r="F81" s="144"/>
      <c r="G81" s="142"/>
      <c r="H81" s="142"/>
    </row>
    <row r="82" spans="3:8" ht="13.5" customHeight="1">
      <c r="C82" s="148" t="s">
        <v>59</v>
      </c>
      <c r="D82" s="81"/>
      <c r="E82" s="81"/>
      <c r="F82" s="144"/>
      <c r="G82" s="142"/>
      <c r="H82" s="142"/>
    </row>
    <row r="83" spans="3:8" ht="12.75">
      <c r="C83" s="143" t="s">
        <v>60</v>
      </c>
      <c r="D83" s="81"/>
      <c r="E83" s="81"/>
      <c r="F83" s="144"/>
      <c r="G83" s="149"/>
      <c r="H83" s="142">
        <v>6</v>
      </c>
    </row>
    <row r="84" spans="3:8" ht="24.75" customHeight="1">
      <c r="C84" s="292" t="s">
        <v>61</v>
      </c>
      <c r="D84" s="293"/>
      <c r="E84" s="293"/>
      <c r="F84" s="294"/>
      <c r="G84" s="149"/>
      <c r="H84" s="142"/>
    </row>
    <row r="85" spans="3:8" ht="12.75">
      <c r="C85" s="143" t="s">
        <v>62</v>
      </c>
      <c r="D85" s="24"/>
      <c r="E85" s="81"/>
      <c r="F85" s="144"/>
      <c r="G85" s="142">
        <v>44</v>
      </c>
      <c r="H85" s="142">
        <v>37</v>
      </c>
    </row>
    <row r="86" spans="3:8" ht="36" customHeight="1">
      <c r="C86" s="292" t="s">
        <v>63</v>
      </c>
      <c r="D86" s="293"/>
      <c r="E86" s="293"/>
      <c r="F86" s="294"/>
      <c r="G86" s="142"/>
      <c r="H86" s="142"/>
    </row>
    <row r="87" spans="3:8" ht="12.75">
      <c r="C87" s="143" t="s">
        <v>64</v>
      </c>
      <c r="D87" s="24"/>
      <c r="E87" s="81"/>
      <c r="F87" s="144"/>
      <c r="G87" s="142"/>
      <c r="H87" s="142">
        <v>-40</v>
      </c>
    </row>
    <row r="88" spans="3:8" ht="36.75" customHeight="1">
      <c r="C88" s="292" t="s">
        <v>65</v>
      </c>
      <c r="D88" s="293"/>
      <c r="E88" s="293"/>
      <c r="F88" s="294"/>
      <c r="G88" s="142"/>
      <c r="H88" s="142"/>
    </row>
    <row r="89" spans="3:8" ht="12.75">
      <c r="C89" s="143" t="s">
        <v>66</v>
      </c>
      <c r="D89" s="24"/>
      <c r="E89" s="81"/>
      <c r="F89" s="144"/>
      <c r="G89" s="142"/>
      <c r="H89" s="142">
        <v>-15</v>
      </c>
    </row>
    <row r="90" spans="3:8" ht="25.5" customHeight="1">
      <c r="C90" s="292" t="s">
        <v>67</v>
      </c>
      <c r="D90" s="293"/>
      <c r="E90" s="293"/>
      <c r="F90" s="294"/>
      <c r="G90" s="145"/>
      <c r="H90" s="145"/>
    </row>
    <row r="91" spans="3:8" ht="12" customHeight="1">
      <c r="C91" s="150"/>
      <c r="D91" s="151"/>
      <c r="E91" s="152"/>
      <c r="F91" s="153" t="s">
        <v>68</v>
      </c>
      <c r="G91" s="145">
        <f>SUM(G83:G90)</f>
        <v>44</v>
      </c>
      <c r="H91" s="145">
        <f>SUM(H83:H90)</f>
        <v>-12</v>
      </c>
    </row>
    <row r="92" spans="3:6" ht="12.75">
      <c r="C92" s="1"/>
      <c r="D92" s="1"/>
      <c r="E92" s="154"/>
      <c r="F92" s="154"/>
    </row>
    <row r="93" spans="5:6" ht="12.75">
      <c r="E93" s="155"/>
      <c r="F93" s="154"/>
    </row>
  </sheetData>
  <mergeCells count="8">
    <mergeCell ref="C84:F84"/>
    <mergeCell ref="C86:F86"/>
    <mergeCell ref="C88:F88"/>
    <mergeCell ref="C90:F90"/>
    <mergeCell ref="B9:I9"/>
    <mergeCell ref="D12:E12"/>
    <mergeCell ref="B58:I58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87" r:id="rId2"/>
  <headerFooter alignWithMargins="0">
    <oddHeader>&amp;R&amp;"Arial,Bold"&amp;12APPENDIX 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4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4.28125" style="0" customWidth="1"/>
    <col min="2" max="2" width="33.421875" style="0" customWidth="1"/>
    <col min="3" max="3" width="12.421875" style="0" hidden="1" customWidth="1"/>
    <col min="4" max="4" width="10.8515625" style="0" customWidth="1"/>
    <col min="5" max="5" width="9.8515625" style="0" hidden="1" customWidth="1"/>
    <col min="6" max="6" width="14.140625" style="0" customWidth="1"/>
    <col min="7" max="7" width="11.7109375" style="0" customWidth="1"/>
    <col min="8" max="8" width="12.57421875" style="0" customWidth="1"/>
    <col min="9" max="9" width="17.8515625" style="0" customWidth="1"/>
    <col min="10" max="10" width="43.7109375" style="0" hidden="1" customWidth="1"/>
    <col min="11" max="11" width="2.28125" style="0" customWidth="1"/>
    <col min="12" max="12" width="50.57421875" style="211" customWidth="1"/>
    <col min="13" max="13" width="24.8515625" style="0" bestFit="1" customWidth="1"/>
    <col min="14" max="14" width="10.140625" style="0" bestFit="1" customWidth="1"/>
  </cols>
  <sheetData>
    <row r="1" spans="2:4" ht="12.75">
      <c r="B1" s="192"/>
      <c r="C1" s="210"/>
      <c r="D1" s="210"/>
    </row>
    <row r="2" spans="2:13" ht="18">
      <c r="B2" s="212" t="s">
        <v>216</v>
      </c>
      <c r="C2" s="213"/>
      <c r="D2" s="213"/>
      <c r="E2" s="213"/>
      <c r="F2" s="213"/>
      <c r="G2" s="213"/>
      <c r="H2" s="213"/>
      <c r="I2" s="213"/>
      <c r="J2" s="213"/>
      <c r="K2" s="213"/>
      <c r="M2" s="214" t="s">
        <v>217</v>
      </c>
    </row>
    <row r="3" spans="2:13" ht="12.75" hidden="1">
      <c r="B3" s="215" t="s">
        <v>218</v>
      </c>
      <c r="C3" s="216"/>
      <c r="D3" s="216">
        <v>3017252</v>
      </c>
      <c r="E3" s="213"/>
      <c r="F3" s="213"/>
      <c r="G3" s="213"/>
      <c r="H3" s="213"/>
      <c r="I3" s="213"/>
      <c r="J3" s="213"/>
      <c r="K3" s="213"/>
      <c r="L3" s="217"/>
      <c r="M3" s="213"/>
    </row>
    <row r="4" spans="2:13" ht="12.7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7"/>
      <c r="M4" s="213"/>
    </row>
    <row r="5" spans="2:13" s="218" customFormat="1" ht="45.75" customHeight="1">
      <c r="B5" s="219" t="s">
        <v>219</v>
      </c>
      <c r="C5" s="220" t="s">
        <v>220</v>
      </c>
      <c r="D5" s="221" t="s">
        <v>221</v>
      </c>
      <c r="E5" s="221" t="s">
        <v>222</v>
      </c>
      <c r="F5" s="220" t="s">
        <v>223</v>
      </c>
      <c r="G5" s="220" t="s">
        <v>224</v>
      </c>
      <c r="H5" s="220" t="s">
        <v>225</v>
      </c>
      <c r="I5" s="220" t="s">
        <v>226</v>
      </c>
      <c r="J5" s="220" t="s">
        <v>227</v>
      </c>
      <c r="K5" s="220"/>
      <c r="L5" s="219" t="s">
        <v>228</v>
      </c>
      <c r="M5" s="220" t="s">
        <v>229</v>
      </c>
    </row>
    <row r="6" spans="2:13" ht="14.25">
      <c r="B6" s="222"/>
      <c r="C6" s="222"/>
      <c r="D6" s="222"/>
      <c r="E6" s="223"/>
      <c r="F6" s="222"/>
      <c r="G6" s="222"/>
      <c r="H6" s="222"/>
      <c r="I6" s="222"/>
      <c r="J6" s="222"/>
      <c r="K6" s="222"/>
      <c r="L6" s="224"/>
      <c r="M6" s="222"/>
    </row>
    <row r="7" spans="2:13" ht="14.25">
      <c r="B7" s="222" t="s">
        <v>230</v>
      </c>
      <c r="C7" s="225">
        <v>749700</v>
      </c>
      <c r="D7" s="225">
        <v>766700</v>
      </c>
      <c r="E7" s="226">
        <f>D7/D19</f>
        <v>0.22354385973096597</v>
      </c>
      <c r="F7" s="227" t="s">
        <v>231</v>
      </c>
      <c r="G7" s="227" t="s">
        <v>231</v>
      </c>
      <c r="H7" s="227" t="s">
        <v>232</v>
      </c>
      <c r="I7" s="227" t="s">
        <v>233</v>
      </c>
      <c r="J7" s="224" t="s">
        <v>234</v>
      </c>
      <c r="K7" s="224"/>
      <c r="L7" s="224" t="s">
        <v>235</v>
      </c>
      <c r="M7" s="228">
        <v>22000</v>
      </c>
    </row>
    <row r="8" spans="2:13" ht="14.25">
      <c r="B8" s="222" t="s">
        <v>236</v>
      </c>
      <c r="C8" s="225">
        <v>262900</v>
      </c>
      <c r="D8" s="225">
        <v>262900</v>
      </c>
      <c r="E8" s="226">
        <f>D8/D19</f>
        <v>0.07665277256198116</v>
      </c>
      <c r="F8" s="227" t="s">
        <v>232</v>
      </c>
      <c r="G8" s="227" t="s">
        <v>232</v>
      </c>
      <c r="H8" s="227" t="s">
        <v>232</v>
      </c>
      <c r="I8" s="227" t="s">
        <v>237</v>
      </c>
      <c r="J8" s="224" t="s">
        <v>238</v>
      </c>
      <c r="K8" s="224"/>
      <c r="L8" s="224" t="s">
        <v>239</v>
      </c>
      <c r="M8" s="229">
        <v>10000</v>
      </c>
    </row>
    <row r="9" spans="2:13" ht="14.25">
      <c r="B9" s="222" t="s">
        <v>240</v>
      </c>
      <c r="C9" s="225">
        <v>210000</v>
      </c>
      <c r="D9" s="225">
        <v>210000</v>
      </c>
      <c r="E9" s="226">
        <f>D9/D19</f>
        <v>0.06122891684296707</v>
      </c>
      <c r="F9" s="227" t="s">
        <v>231</v>
      </c>
      <c r="G9" s="227" t="s">
        <v>232</v>
      </c>
      <c r="H9" s="227" t="s">
        <v>231</v>
      </c>
      <c r="I9" s="227" t="s">
        <v>241</v>
      </c>
      <c r="J9" s="224" t="s">
        <v>242</v>
      </c>
      <c r="K9" s="224"/>
      <c r="L9" s="224" t="s">
        <v>243</v>
      </c>
      <c r="M9" s="228">
        <v>20000</v>
      </c>
    </row>
    <row r="10" spans="2:13" ht="14.25">
      <c r="B10" s="222" t="s">
        <v>244</v>
      </c>
      <c r="C10" s="225">
        <v>281600</v>
      </c>
      <c r="D10" s="225">
        <v>200000</v>
      </c>
      <c r="E10" s="226">
        <f>D10/D19</f>
        <v>0.058313254136159114</v>
      </c>
      <c r="F10" s="227" t="s">
        <v>232</v>
      </c>
      <c r="G10" s="227" t="s">
        <v>232</v>
      </c>
      <c r="H10" s="227" t="s">
        <v>231</v>
      </c>
      <c r="I10" s="227" t="s">
        <v>233</v>
      </c>
      <c r="J10" s="224"/>
      <c r="K10" s="224"/>
      <c r="L10" s="224" t="s">
        <v>245</v>
      </c>
      <c r="M10" s="228">
        <v>30000</v>
      </c>
    </row>
    <row r="11" spans="2:13" ht="14.25">
      <c r="B11" s="222" t="s">
        <v>246</v>
      </c>
      <c r="C11" s="225"/>
      <c r="D11" s="225">
        <v>130000</v>
      </c>
      <c r="E11" s="226">
        <f>D11/D19</f>
        <v>0.03790361518850342</v>
      </c>
      <c r="F11" s="227" t="s">
        <v>231</v>
      </c>
      <c r="G11" s="227" t="s">
        <v>231</v>
      </c>
      <c r="H11" s="227" t="s">
        <v>231</v>
      </c>
      <c r="I11" s="227" t="s">
        <v>247</v>
      </c>
      <c r="J11" s="224" t="s">
        <v>248</v>
      </c>
      <c r="K11" s="224"/>
      <c r="L11" s="224" t="s">
        <v>249</v>
      </c>
      <c r="M11" s="228">
        <v>30000</v>
      </c>
    </row>
    <row r="12" spans="2:13" ht="14.25">
      <c r="B12" s="222" t="s">
        <v>250</v>
      </c>
      <c r="C12" s="225"/>
      <c r="D12" s="225">
        <v>70600</v>
      </c>
      <c r="E12" s="226">
        <f>D12/D19</f>
        <v>0.020584578710064166</v>
      </c>
      <c r="F12" s="227" t="s">
        <v>231</v>
      </c>
      <c r="G12" s="227" t="s">
        <v>231</v>
      </c>
      <c r="H12" s="227" t="s">
        <v>231</v>
      </c>
      <c r="I12" s="227" t="s">
        <v>251</v>
      </c>
      <c r="J12" s="224"/>
      <c r="K12" s="224"/>
      <c r="L12" s="224" t="s">
        <v>252</v>
      </c>
      <c r="M12" s="228">
        <v>8000</v>
      </c>
    </row>
    <row r="13" spans="2:13" ht="14.25">
      <c r="B13" s="230"/>
      <c r="C13" s="230"/>
      <c r="D13" s="230"/>
      <c r="E13" s="231"/>
      <c r="F13" s="230"/>
      <c r="G13" s="230"/>
      <c r="H13" s="230"/>
      <c r="I13" s="230"/>
      <c r="J13" s="230"/>
      <c r="K13" s="230"/>
      <c r="L13" s="232"/>
      <c r="M13" s="233"/>
    </row>
    <row r="14" spans="2:13" ht="16.5" thickBot="1">
      <c r="B14" s="212" t="s">
        <v>253</v>
      </c>
      <c r="C14" s="234">
        <f>SUM(C7:C12)</f>
        <v>1504200</v>
      </c>
      <c r="D14" s="234"/>
      <c r="E14" s="235"/>
      <c r="F14" s="213"/>
      <c r="G14" s="213"/>
      <c r="H14" s="213"/>
      <c r="I14" s="213"/>
      <c r="J14" s="213"/>
      <c r="K14" s="213"/>
      <c r="L14" s="217"/>
      <c r="M14" s="236">
        <f>SUM(M7:M12)</f>
        <v>120000</v>
      </c>
    </row>
    <row r="15" spans="2:13" ht="12.75" hidden="1">
      <c r="B15" s="192"/>
      <c r="C15" s="237"/>
      <c r="D15" s="237"/>
      <c r="E15" s="238"/>
      <c r="M15" s="239"/>
    </row>
    <row r="16" spans="2:13" ht="12.75" hidden="1">
      <c r="B16" s="192" t="s">
        <v>254</v>
      </c>
      <c r="C16" s="237"/>
      <c r="D16" s="237"/>
      <c r="E16" s="238"/>
      <c r="M16" s="240">
        <v>120000</v>
      </c>
    </row>
    <row r="17" ht="12.75" hidden="1">
      <c r="D17" s="237"/>
    </row>
    <row r="18" spans="2:13" ht="12.75" hidden="1">
      <c r="B18" s="192" t="s">
        <v>255</v>
      </c>
      <c r="M18" s="241">
        <f>M16-M14</f>
        <v>0</v>
      </c>
    </row>
    <row r="19" spans="2:4" ht="12.75" hidden="1">
      <c r="B19" t="s">
        <v>256</v>
      </c>
      <c r="D19" s="237">
        <v>3429752</v>
      </c>
    </row>
    <row r="20" ht="12.75" hidden="1">
      <c r="D20" s="237"/>
    </row>
    <row r="21" spans="2:4" ht="12.75" hidden="1">
      <c r="B21" t="s">
        <v>257</v>
      </c>
      <c r="D21" s="237"/>
    </row>
    <row r="22" ht="12.75" hidden="1">
      <c r="D22" s="237"/>
    </row>
    <row r="23" ht="12.75" hidden="1">
      <c r="D23" s="237"/>
    </row>
    <row r="24" ht="12.75" hidden="1">
      <c r="B24" s="192"/>
    </row>
    <row r="25" spans="2:13" s="218" customFormat="1" ht="39.75" customHeight="1" hidden="1">
      <c r="B25" s="242" t="s">
        <v>258</v>
      </c>
      <c r="C25" s="243" t="s">
        <v>220</v>
      </c>
      <c r="D25" s="244" t="s">
        <v>259</v>
      </c>
      <c r="E25" s="245" t="s">
        <v>222</v>
      </c>
      <c r="F25" s="243" t="s">
        <v>223</v>
      </c>
      <c r="G25" s="243" t="s">
        <v>260</v>
      </c>
      <c r="H25" s="243" t="s">
        <v>225</v>
      </c>
      <c r="I25" s="243" t="s">
        <v>226</v>
      </c>
      <c r="J25" s="243" t="s">
        <v>227</v>
      </c>
      <c r="K25" s="243"/>
      <c r="L25" s="242" t="s">
        <v>228</v>
      </c>
      <c r="M25" s="243" t="s">
        <v>229</v>
      </c>
    </row>
    <row r="26" ht="12.75" hidden="1">
      <c r="D26" s="246"/>
    </row>
    <row r="27" spans="2:13" ht="12.75" hidden="1">
      <c r="B27" t="s">
        <v>261</v>
      </c>
      <c r="C27" s="247">
        <v>769800</v>
      </c>
      <c r="D27" s="248">
        <v>739800</v>
      </c>
      <c r="E27" s="238">
        <f>D27/D19</f>
        <v>0.21570072704965257</v>
      </c>
      <c r="F27" s="249" t="s">
        <v>231</v>
      </c>
      <c r="G27" s="249" t="s">
        <v>231</v>
      </c>
      <c r="H27" s="249" t="s">
        <v>262</v>
      </c>
      <c r="I27" s="249" t="s">
        <v>262</v>
      </c>
      <c r="J27" s="249" t="s">
        <v>262</v>
      </c>
      <c r="K27" s="249"/>
      <c r="L27" s="249" t="s">
        <v>262</v>
      </c>
      <c r="M27" s="250" t="s">
        <v>263</v>
      </c>
    </row>
    <row r="28" spans="2:13" ht="12.75" hidden="1">
      <c r="B28" t="s">
        <v>264</v>
      </c>
      <c r="D28" s="251">
        <v>127652</v>
      </c>
      <c r="E28" s="252">
        <f>D28/D19</f>
        <v>0.03721901758494492</v>
      </c>
      <c r="F28" s="249" t="s">
        <v>265</v>
      </c>
      <c r="G28" s="249" t="s">
        <v>265</v>
      </c>
      <c r="H28" s="249" t="s">
        <v>266</v>
      </c>
      <c r="I28" s="249" t="s">
        <v>262</v>
      </c>
      <c r="J28" s="249"/>
      <c r="K28" s="249"/>
      <c r="L28" s="249" t="s">
        <v>262</v>
      </c>
      <c r="M28" s="249" t="s">
        <v>263</v>
      </c>
    </row>
    <row r="29" spans="2:13" ht="12.75" hidden="1">
      <c r="B29" t="s">
        <v>267</v>
      </c>
      <c r="D29" s="251">
        <v>72900</v>
      </c>
      <c r="E29" s="252">
        <f>D29/D19</f>
        <v>0.02125518113263</v>
      </c>
      <c r="F29" s="249" t="s">
        <v>231</v>
      </c>
      <c r="G29" s="249" t="s">
        <v>231</v>
      </c>
      <c r="H29" s="249" t="s">
        <v>231</v>
      </c>
      <c r="I29" s="249" t="s">
        <v>262</v>
      </c>
      <c r="J29" s="249"/>
      <c r="K29" s="249"/>
      <c r="L29" s="249" t="s">
        <v>262</v>
      </c>
      <c r="M29" s="249" t="s">
        <v>263</v>
      </c>
    </row>
    <row r="30" spans="2:13" ht="12.75" hidden="1">
      <c r="B30" t="s">
        <v>268</v>
      </c>
      <c r="D30" s="251">
        <v>44000</v>
      </c>
      <c r="E30" s="252">
        <f>D30/D19</f>
        <v>0.012828915909955005</v>
      </c>
      <c r="F30" s="249" t="s">
        <v>231</v>
      </c>
      <c r="G30" s="249" t="s">
        <v>265</v>
      </c>
      <c r="H30" s="249" t="s">
        <v>232</v>
      </c>
      <c r="I30" s="249" t="s">
        <v>262</v>
      </c>
      <c r="J30" s="249"/>
      <c r="K30" s="249"/>
      <c r="L30" s="249" t="s">
        <v>262</v>
      </c>
      <c r="M30" s="249" t="s">
        <v>263</v>
      </c>
    </row>
    <row r="31" spans="2:13" ht="12.75" hidden="1">
      <c r="B31" t="s">
        <v>269</v>
      </c>
      <c r="C31" s="247">
        <v>82200</v>
      </c>
      <c r="D31" s="248">
        <v>85000</v>
      </c>
      <c r="E31" s="238">
        <f>D31/D19</f>
        <v>0.024783133007867626</v>
      </c>
      <c r="F31" s="249" t="s">
        <v>232</v>
      </c>
      <c r="G31" s="249" t="s">
        <v>231</v>
      </c>
      <c r="H31" s="249" t="s">
        <v>232</v>
      </c>
      <c r="I31" s="249" t="s">
        <v>270</v>
      </c>
      <c r="J31" s="211"/>
      <c r="K31" s="211"/>
      <c r="L31" s="253"/>
      <c r="M31" s="254"/>
    </row>
    <row r="32" spans="2:13" ht="12.75" hidden="1">
      <c r="B32" t="s">
        <v>271</v>
      </c>
      <c r="D32" s="251">
        <v>25700</v>
      </c>
      <c r="E32" s="252">
        <f>D32/D19</f>
        <v>0.007493253156496446</v>
      </c>
      <c r="F32" s="249" t="s">
        <v>232</v>
      </c>
      <c r="G32" s="249" t="s">
        <v>232</v>
      </c>
      <c r="H32" s="249" t="s">
        <v>232</v>
      </c>
      <c r="I32" s="249" t="s">
        <v>262</v>
      </c>
      <c r="J32" s="249"/>
      <c r="K32" s="249"/>
      <c r="L32" s="249" t="s">
        <v>262</v>
      </c>
      <c r="M32" s="249" t="s">
        <v>263</v>
      </c>
    </row>
    <row r="33" spans="2:13" ht="12.75" hidden="1">
      <c r="B33" t="s">
        <v>272</v>
      </c>
      <c r="D33" s="251">
        <v>22052</v>
      </c>
      <c r="E33" s="252">
        <f>D33/D19</f>
        <v>0.006429619401052904</v>
      </c>
      <c r="F33" s="249" t="s">
        <v>265</v>
      </c>
      <c r="G33" s="249" t="s">
        <v>265</v>
      </c>
      <c r="H33" s="249" t="s">
        <v>262</v>
      </c>
      <c r="I33" s="249" t="s">
        <v>262</v>
      </c>
      <c r="J33" s="249"/>
      <c r="K33" s="249"/>
      <c r="L33" s="249" t="s">
        <v>262</v>
      </c>
      <c r="M33" s="249" t="s">
        <v>263</v>
      </c>
    </row>
    <row r="34" spans="2:13" ht="12.75" hidden="1">
      <c r="B34" t="s">
        <v>273</v>
      </c>
      <c r="D34" s="251">
        <v>10000</v>
      </c>
      <c r="E34" s="252">
        <f>D34/D19</f>
        <v>0.0029156627068079558</v>
      </c>
      <c r="F34" s="249" t="s">
        <v>232</v>
      </c>
      <c r="G34" s="249" t="s">
        <v>232</v>
      </c>
      <c r="H34" s="249" t="s">
        <v>232</v>
      </c>
      <c r="I34" s="249" t="s">
        <v>262</v>
      </c>
      <c r="J34" s="249"/>
      <c r="K34" s="249"/>
      <c r="L34" s="249" t="s">
        <v>262</v>
      </c>
      <c r="M34" s="249" t="s">
        <v>263</v>
      </c>
    </row>
    <row r="35" spans="2:13" ht="12.75" hidden="1">
      <c r="B35" s="255"/>
      <c r="C35" s="255"/>
      <c r="D35" s="256"/>
      <c r="E35" s="257"/>
      <c r="F35" s="258"/>
      <c r="G35" s="258"/>
      <c r="H35" s="258"/>
      <c r="I35" s="258"/>
      <c r="J35" s="258"/>
      <c r="K35" s="258"/>
      <c r="L35" s="258"/>
      <c r="M35" s="258"/>
    </row>
    <row r="36" spans="6:12" ht="12.75" hidden="1">
      <c r="F36" s="249"/>
      <c r="G36" s="249"/>
      <c r="H36" s="249"/>
      <c r="I36" s="249"/>
      <c r="J36" s="249"/>
      <c r="K36" s="249"/>
      <c r="L36" s="249"/>
    </row>
    <row r="37" spans="4:5" ht="12.75" hidden="1">
      <c r="D37" s="237">
        <f>SUM(D27:D33)</f>
        <v>1117104</v>
      </c>
      <c r="E37" s="252">
        <f>SUM(E7:E12)+SUM(E27:E34)</f>
        <v>0.8068525071200483</v>
      </c>
    </row>
    <row r="38" ht="12.75" hidden="1">
      <c r="D38" s="237">
        <f>SUM(D7:D12)</f>
        <v>1640200</v>
      </c>
    </row>
    <row r="39" ht="12.75" hidden="1">
      <c r="D39" s="237">
        <f>SUM(D37:D38)</f>
        <v>2757304</v>
      </c>
    </row>
    <row r="40" ht="12.75" hidden="1"/>
    <row r="41" ht="12.75" hidden="1"/>
    <row r="42" ht="6" customHeight="1"/>
    <row r="43" ht="12.75">
      <c r="B43" s="157" t="s">
        <v>274</v>
      </c>
    </row>
    <row r="44" ht="12.75">
      <c r="B44" s="259"/>
    </row>
    <row r="45" ht="12.75">
      <c r="B45" s="259"/>
    </row>
    <row r="46" ht="15.75">
      <c r="B46" s="212"/>
    </row>
    <row r="48" spans="2:13" ht="15.75">
      <c r="B48" s="260" t="s">
        <v>275</v>
      </c>
      <c r="C48" s="261"/>
      <c r="D48" s="261"/>
      <c r="E48" s="261"/>
      <c r="F48" s="261"/>
      <c r="G48" s="261"/>
      <c r="H48" s="261"/>
      <c r="I48" s="262"/>
      <c r="L48" s="263" t="s">
        <v>276</v>
      </c>
      <c r="M48" s="262"/>
    </row>
    <row r="49" spans="2:13" ht="6" customHeight="1">
      <c r="B49" s="264"/>
      <c r="C49" s="265"/>
      <c r="D49" s="265"/>
      <c r="E49" s="265"/>
      <c r="F49" s="265"/>
      <c r="G49" s="265"/>
      <c r="H49" s="265"/>
      <c r="I49" s="266"/>
      <c r="L49" s="267"/>
      <c r="M49" s="266"/>
    </row>
    <row r="50" spans="2:13" ht="14.25">
      <c r="B50" s="268" t="s">
        <v>277</v>
      </c>
      <c r="C50" s="269"/>
      <c r="D50" s="269"/>
      <c r="E50" s="269"/>
      <c r="F50" s="269"/>
      <c r="G50" s="269"/>
      <c r="H50" s="269"/>
      <c r="I50" s="270"/>
      <c r="J50" s="271"/>
      <c r="K50" s="271"/>
      <c r="L50" s="272" t="s">
        <v>230</v>
      </c>
      <c r="M50" s="273">
        <v>320</v>
      </c>
    </row>
    <row r="51" spans="2:13" ht="14.25">
      <c r="B51" s="268" t="s">
        <v>278</v>
      </c>
      <c r="C51" s="269"/>
      <c r="D51" s="269"/>
      <c r="E51" s="269"/>
      <c r="F51" s="269"/>
      <c r="G51" s="269"/>
      <c r="H51" s="269"/>
      <c r="I51" s="270"/>
      <c r="J51" s="271"/>
      <c r="K51" s="271"/>
      <c r="L51" s="272" t="s">
        <v>236</v>
      </c>
      <c r="M51" s="274" t="s">
        <v>279</v>
      </c>
    </row>
    <row r="52" spans="2:13" ht="14.25">
      <c r="B52" s="268" t="s">
        <v>280</v>
      </c>
      <c r="C52" s="269"/>
      <c r="D52" s="269"/>
      <c r="E52" s="269"/>
      <c r="F52" s="269"/>
      <c r="G52" s="269"/>
      <c r="H52" s="269"/>
      <c r="I52" s="270"/>
      <c r="J52" s="271"/>
      <c r="K52" s="271"/>
      <c r="L52" s="272" t="s">
        <v>240</v>
      </c>
      <c r="M52" s="275">
        <v>5</v>
      </c>
    </row>
    <row r="53" spans="2:13" ht="14.25">
      <c r="B53" s="268" t="s">
        <v>281</v>
      </c>
      <c r="C53" s="269"/>
      <c r="D53" s="269"/>
      <c r="E53" s="269"/>
      <c r="F53" s="269"/>
      <c r="G53" s="269"/>
      <c r="H53" s="269"/>
      <c r="I53" s="270"/>
      <c r="J53" s="271"/>
      <c r="K53" s="271"/>
      <c r="L53" s="272" t="s">
        <v>244</v>
      </c>
      <c r="M53" s="273">
        <v>100</v>
      </c>
    </row>
    <row r="54" spans="2:13" ht="14.25">
      <c r="B54" s="268" t="s">
        <v>282</v>
      </c>
      <c r="C54" s="269"/>
      <c r="D54" s="269"/>
      <c r="E54" s="269"/>
      <c r="F54" s="269"/>
      <c r="G54" s="269"/>
      <c r="H54" s="269"/>
      <c r="I54" s="270"/>
      <c r="J54" s="271"/>
      <c r="K54" s="271"/>
      <c r="L54" s="272" t="s">
        <v>246</v>
      </c>
      <c r="M54" s="273">
        <v>45</v>
      </c>
    </row>
    <row r="55" spans="2:13" ht="14.25">
      <c r="B55" s="268" t="s">
        <v>283</v>
      </c>
      <c r="C55" s="269"/>
      <c r="D55" s="269"/>
      <c r="E55" s="269"/>
      <c r="F55" s="269"/>
      <c r="G55" s="269"/>
      <c r="H55" s="269"/>
      <c r="I55" s="270"/>
      <c r="J55" s="271"/>
      <c r="K55" s="271"/>
      <c r="L55" s="272" t="s">
        <v>250</v>
      </c>
      <c r="M55" s="274" t="s">
        <v>284</v>
      </c>
    </row>
    <row r="56" spans="2:13" ht="14.25">
      <c r="B56" s="268" t="s">
        <v>285</v>
      </c>
      <c r="C56" s="269"/>
      <c r="D56" s="269"/>
      <c r="E56" s="269"/>
      <c r="F56" s="269"/>
      <c r="G56" s="269"/>
      <c r="H56" s="269"/>
      <c r="I56" s="270"/>
      <c r="J56" s="271"/>
      <c r="K56" s="271"/>
      <c r="L56" s="276"/>
      <c r="M56" s="270"/>
    </row>
    <row r="57" spans="2:13" ht="14.25">
      <c r="B57" s="277" t="s">
        <v>286</v>
      </c>
      <c r="C57" s="278"/>
      <c r="D57" s="278"/>
      <c r="E57" s="278"/>
      <c r="F57" s="278"/>
      <c r="G57" s="278"/>
      <c r="H57" s="278"/>
      <c r="I57" s="279"/>
      <c r="J57" s="271"/>
      <c r="K57" s="271"/>
      <c r="L57" s="280"/>
      <c r="M57" s="279"/>
    </row>
    <row r="60" ht="15.75">
      <c r="B60" s="281" t="s">
        <v>287</v>
      </c>
    </row>
    <row r="61" ht="15.75">
      <c r="B61" s="281"/>
    </row>
    <row r="62" ht="15">
      <c r="B62" s="282" t="s">
        <v>288</v>
      </c>
    </row>
    <row r="63" ht="15">
      <c r="B63" s="282" t="s">
        <v>289</v>
      </c>
    </row>
    <row r="64" ht="15">
      <c r="B64" s="282" t="s">
        <v>290</v>
      </c>
    </row>
    <row r="65" ht="15">
      <c r="B65" s="282" t="s">
        <v>291</v>
      </c>
    </row>
    <row r="66" s="271" customFormat="1" ht="14.25">
      <c r="L66" s="283"/>
    </row>
    <row r="67" s="271" customFormat="1" ht="14.25">
      <c r="L67" s="283"/>
    </row>
    <row r="68" s="271" customFormat="1" ht="14.25">
      <c r="L68" s="283"/>
    </row>
    <row r="69" s="271" customFormat="1" ht="14.25">
      <c r="L69" s="283"/>
    </row>
    <row r="70" s="271" customFormat="1" ht="14.25">
      <c r="L70" s="283"/>
    </row>
    <row r="71" s="271" customFormat="1" ht="14.25">
      <c r="L71" s="283"/>
    </row>
    <row r="72" s="271" customFormat="1" ht="14.25">
      <c r="L72" s="283"/>
    </row>
    <row r="73" s="271" customFormat="1" ht="14.25">
      <c r="L73" s="283"/>
    </row>
    <row r="74" s="271" customFormat="1" ht="14.25">
      <c r="L74" s="283"/>
    </row>
  </sheetData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workbookViewId="0" topLeftCell="A1">
      <selection activeCell="B3" sqref="B3"/>
    </sheetView>
  </sheetViews>
  <sheetFormatPr defaultColWidth="9.140625" defaultRowHeight="12.75"/>
  <cols>
    <col min="1" max="1" width="15.28125" style="157" customWidth="1"/>
    <col min="2" max="2" width="38.00390625" style="157" customWidth="1"/>
    <col min="3" max="3" width="10.28125" style="157" customWidth="1"/>
    <col min="4" max="4" width="10.140625" style="157" customWidth="1"/>
    <col min="5" max="5" width="10.57421875" style="157" customWidth="1"/>
    <col min="6" max="6" width="11.7109375" style="158" customWidth="1"/>
    <col min="7" max="7" width="10.57421875" style="158" customWidth="1"/>
    <col min="8" max="8" width="9.7109375" style="158" bestFit="1" customWidth="1"/>
    <col min="9" max="9" width="10.421875" style="157" hidden="1" customWidth="1"/>
    <col min="10" max="10" width="61.57421875" style="157" customWidth="1"/>
    <col min="11" max="16384" width="9.140625" style="157" customWidth="1"/>
  </cols>
  <sheetData>
    <row r="1" spans="1:10" ht="12.75">
      <c r="A1" s="295" t="s">
        <v>69</v>
      </c>
      <c r="B1" s="295"/>
      <c r="C1" s="295"/>
      <c r="D1" s="295"/>
      <c r="E1" s="295"/>
      <c r="F1" s="295"/>
      <c r="G1" s="295"/>
      <c r="H1" s="295"/>
      <c r="I1" s="295"/>
      <c r="J1" s="295"/>
    </row>
    <row r="2" ht="9.75" customHeight="1"/>
    <row r="3" spans="1:10" s="156" customFormat="1" ht="49.5" customHeight="1">
      <c r="A3" s="159" t="s">
        <v>70</v>
      </c>
      <c r="B3" s="159" t="s">
        <v>71</v>
      </c>
      <c r="C3" s="160" t="s">
        <v>72</v>
      </c>
      <c r="D3" s="161" t="s">
        <v>73</v>
      </c>
      <c r="E3" s="161" t="s">
        <v>74</v>
      </c>
      <c r="F3" s="161" t="s">
        <v>75</v>
      </c>
      <c r="G3" s="162" t="s">
        <v>76</v>
      </c>
      <c r="H3" s="162" t="s">
        <v>77</v>
      </c>
      <c r="I3" s="162" t="s">
        <v>78</v>
      </c>
      <c r="J3" s="159" t="s">
        <v>79</v>
      </c>
    </row>
    <row r="4" spans="1:10" ht="12.75">
      <c r="A4" s="163"/>
      <c r="B4" s="163"/>
      <c r="C4" s="19"/>
      <c r="D4" s="19"/>
      <c r="E4" s="19"/>
      <c r="F4" s="164"/>
      <c r="G4" s="164"/>
      <c r="H4" s="164"/>
      <c r="I4" s="163"/>
      <c r="J4" s="165"/>
    </row>
    <row r="5" spans="1:10" ht="25.5">
      <c r="A5" s="166" t="s">
        <v>80</v>
      </c>
      <c r="B5" s="167" t="s">
        <v>81</v>
      </c>
      <c r="C5" s="168">
        <v>100</v>
      </c>
      <c r="D5" s="168">
        <v>50</v>
      </c>
      <c r="E5" s="168">
        <v>0</v>
      </c>
      <c r="F5" s="169"/>
      <c r="G5" s="169"/>
      <c r="H5" s="169"/>
      <c r="I5" s="169" t="s">
        <v>82</v>
      </c>
      <c r="J5" s="170" t="s">
        <v>83</v>
      </c>
    </row>
    <row r="6" spans="1:10" ht="12.75">
      <c r="A6" s="171"/>
      <c r="B6" s="172"/>
      <c r="C6" s="173"/>
      <c r="D6" s="173"/>
      <c r="E6" s="173"/>
      <c r="F6" s="174"/>
      <c r="G6" s="174"/>
      <c r="H6" s="174"/>
      <c r="I6" s="174"/>
      <c r="J6" s="172"/>
    </row>
    <row r="7" spans="1:10" ht="38.25">
      <c r="A7" s="175" t="s">
        <v>84</v>
      </c>
      <c r="B7" s="176" t="s">
        <v>85</v>
      </c>
      <c r="C7" s="168">
        <v>0</v>
      </c>
      <c r="D7" s="168">
        <v>107</v>
      </c>
      <c r="E7" s="168">
        <v>0</v>
      </c>
      <c r="F7" s="169"/>
      <c r="G7" s="169"/>
      <c r="H7" s="169" t="s">
        <v>86</v>
      </c>
      <c r="I7" s="169">
        <v>12</v>
      </c>
      <c r="J7" s="170" t="s">
        <v>87</v>
      </c>
    </row>
    <row r="8" spans="1:10" ht="25.5">
      <c r="A8" s="177"/>
      <c r="B8" s="176" t="s">
        <v>88</v>
      </c>
      <c r="C8" s="173">
        <v>165</v>
      </c>
      <c r="D8" s="173">
        <v>0</v>
      </c>
      <c r="E8" s="173">
        <v>0</v>
      </c>
      <c r="F8" s="174"/>
      <c r="G8" s="174"/>
      <c r="H8" s="174" t="s">
        <v>86</v>
      </c>
      <c r="I8" s="174">
        <v>12</v>
      </c>
      <c r="J8" s="170" t="s">
        <v>89</v>
      </c>
    </row>
    <row r="9" spans="1:10" ht="38.25">
      <c r="A9" s="177"/>
      <c r="B9" s="176" t="s">
        <v>90</v>
      </c>
      <c r="C9" s="168">
        <v>35</v>
      </c>
      <c r="D9" s="168">
        <v>0</v>
      </c>
      <c r="E9" s="168">
        <v>0</v>
      </c>
      <c r="F9" s="169"/>
      <c r="G9" s="169"/>
      <c r="H9" s="169"/>
      <c r="I9" s="169">
        <v>12</v>
      </c>
      <c r="J9" s="170" t="s">
        <v>91</v>
      </c>
    </row>
    <row r="10" spans="1:10" ht="25.5">
      <c r="A10" s="177"/>
      <c r="B10" s="176" t="s">
        <v>92</v>
      </c>
      <c r="C10" s="173">
        <v>40</v>
      </c>
      <c r="D10" s="173">
        <v>0</v>
      </c>
      <c r="E10" s="173">
        <v>0</v>
      </c>
      <c r="F10" s="174"/>
      <c r="G10" s="174"/>
      <c r="H10" s="174"/>
      <c r="I10" s="174">
        <v>12</v>
      </c>
      <c r="J10" s="170" t="s">
        <v>93</v>
      </c>
    </row>
    <row r="11" spans="1:10" ht="25.5">
      <c r="A11" s="177"/>
      <c r="B11" s="176" t="s">
        <v>94</v>
      </c>
      <c r="C11" s="168">
        <v>35</v>
      </c>
      <c r="D11" s="168">
        <v>0</v>
      </c>
      <c r="E11" s="168">
        <v>0</v>
      </c>
      <c r="F11" s="169"/>
      <c r="G11" s="169"/>
      <c r="H11" s="169" t="s">
        <v>86</v>
      </c>
      <c r="I11" s="169">
        <v>11</v>
      </c>
      <c r="J11" s="170" t="s">
        <v>95</v>
      </c>
    </row>
    <row r="12" spans="1:10" ht="38.25">
      <c r="A12" s="177"/>
      <c r="B12" s="172" t="s">
        <v>96</v>
      </c>
      <c r="C12" s="173">
        <v>42</v>
      </c>
      <c r="D12" s="173">
        <v>42</v>
      </c>
      <c r="E12" s="173">
        <v>20</v>
      </c>
      <c r="F12" s="174" t="s">
        <v>86</v>
      </c>
      <c r="G12" s="174"/>
      <c r="H12" s="174"/>
      <c r="I12" s="174">
        <v>11</v>
      </c>
      <c r="J12" s="170" t="s">
        <v>97</v>
      </c>
    </row>
    <row r="13" spans="1:10" ht="25.5">
      <c r="A13" s="177"/>
      <c r="B13" s="178" t="s">
        <v>98</v>
      </c>
      <c r="C13" s="168">
        <v>45</v>
      </c>
      <c r="D13" s="168">
        <v>0</v>
      </c>
      <c r="E13" s="168">
        <v>0</v>
      </c>
      <c r="F13" s="169"/>
      <c r="G13" s="169"/>
      <c r="H13" s="169"/>
      <c r="I13" s="169">
        <v>11</v>
      </c>
      <c r="J13" s="179" t="s">
        <v>99</v>
      </c>
    </row>
    <row r="14" spans="1:10" ht="25.5">
      <c r="A14" s="180"/>
      <c r="B14" s="176" t="s">
        <v>100</v>
      </c>
      <c r="C14" s="181">
        <v>20</v>
      </c>
      <c r="D14" s="181">
        <v>20</v>
      </c>
      <c r="E14" s="181">
        <v>20</v>
      </c>
      <c r="F14" s="182"/>
      <c r="G14" s="182"/>
      <c r="H14" s="182"/>
      <c r="I14" s="182">
        <v>10</v>
      </c>
      <c r="J14" s="183" t="s">
        <v>101</v>
      </c>
    </row>
    <row r="15" spans="1:10" ht="51">
      <c r="A15" s="180"/>
      <c r="B15" s="176" t="s">
        <v>102</v>
      </c>
      <c r="C15" s="184">
        <v>24</v>
      </c>
      <c r="D15" s="184">
        <v>0</v>
      </c>
      <c r="E15" s="184">
        <v>0</v>
      </c>
      <c r="F15" s="185"/>
      <c r="G15" s="185"/>
      <c r="H15" s="185"/>
      <c r="I15" s="185">
        <v>10</v>
      </c>
      <c r="J15" s="186" t="s">
        <v>103</v>
      </c>
    </row>
    <row r="16" spans="1:10" ht="38.25">
      <c r="A16" s="177"/>
      <c r="B16" s="176" t="s">
        <v>104</v>
      </c>
      <c r="C16" s="173">
        <v>40</v>
      </c>
      <c r="D16" s="173">
        <v>0</v>
      </c>
      <c r="E16" s="173">
        <v>0</v>
      </c>
      <c r="F16" s="174"/>
      <c r="G16" s="174"/>
      <c r="H16" s="174"/>
      <c r="I16" s="174">
        <v>9</v>
      </c>
      <c r="J16" s="187" t="s">
        <v>105</v>
      </c>
    </row>
    <row r="17" spans="1:10" ht="25.5">
      <c r="A17" s="177"/>
      <c r="B17" s="176" t="s">
        <v>106</v>
      </c>
      <c r="C17" s="173">
        <v>15</v>
      </c>
      <c r="D17" s="173">
        <v>15</v>
      </c>
      <c r="E17" s="173">
        <v>15</v>
      </c>
      <c r="F17" s="174"/>
      <c r="G17" s="174"/>
      <c r="H17" s="174"/>
      <c r="I17" s="174">
        <v>10</v>
      </c>
      <c r="J17" s="170" t="s">
        <v>107</v>
      </c>
    </row>
    <row r="18" spans="1:10" ht="25.5">
      <c r="A18" s="177"/>
      <c r="B18" s="176" t="s">
        <v>108</v>
      </c>
      <c r="C18" s="168">
        <v>0</v>
      </c>
      <c r="D18" s="168">
        <v>20</v>
      </c>
      <c r="E18" s="168">
        <v>0</v>
      </c>
      <c r="F18" s="169"/>
      <c r="G18" s="169"/>
      <c r="H18" s="169"/>
      <c r="I18" s="169">
        <v>8</v>
      </c>
      <c r="J18" s="187" t="s">
        <v>109</v>
      </c>
    </row>
    <row r="19" spans="1:10" ht="25.5">
      <c r="A19" s="177"/>
      <c r="B19" s="176" t="s">
        <v>110</v>
      </c>
      <c r="C19" s="173">
        <v>0</v>
      </c>
      <c r="D19" s="173">
        <v>20</v>
      </c>
      <c r="E19" s="173">
        <v>20</v>
      </c>
      <c r="F19" s="174"/>
      <c r="G19" s="174"/>
      <c r="H19" s="174"/>
      <c r="I19" s="174">
        <v>8</v>
      </c>
      <c r="J19" s="187" t="s">
        <v>111</v>
      </c>
    </row>
    <row r="20" spans="1:10" ht="25.5">
      <c r="A20" s="177"/>
      <c r="B20" s="176" t="s">
        <v>112</v>
      </c>
      <c r="C20" s="173">
        <v>0</v>
      </c>
      <c r="D20" s="173">
        <v>16</v>
      </c>
      <c r="E20" s="173">
        <v>0</v>
      </c>
      <c r="F20" s="174"/>
      <c r="G20" s="174"/>
      <c r="H20" s="174"/>
      <c r="I20" s="174">
        <v>7</v>
      </c>
      <c r="J20" s="187" t="s">
        <v>113</v>
      </c>
    </row>
    <row r="21" spans="1:10" ht="63.75">
      <c r="A21" s="188"/>
      <c r="B21" s="170" t="s">
        <v>114</v>
      </c>
      <c r="C21" s="189">
        <v>20</v>
      </c>
      <c r="D21" s="189">
        <v>0</v>
      </c>
      <c r="E21" s="189">
        <v>0</v>
      </c>
      <c r="F21" s="169"/>
      <c r="G21" s="169" t="s">
        <v>86</v>
      </c>
      <c r="H21" s="169"/>
      <c r="I21" s="169">
        <v>11</v>
      </c>
      <c r="J21" s="187" t="s">
        <v>115</v>
      </c>
    </row>
    <row r="22" spans="1:10" s="192" customFormat="1" ht="12.75">
      <c r="A22" s="177"/>
      <c r="B22" s="190" t="s">
        <v>116</v>
      </c>
      <c r="C22" s="191">
        <f>SUM(C7:C21)</f>
        <v>481</v>
      </c>
      <c r="D22" s="191">
        <f>SUM(D7:D21)</f>
        <v>240</v>
      </c>
      <c r="E22" s="191">
        <f>SUM(E7:E21)</f>
        <v>75</v>
      </c>
      <c r="F22" s="19"/>
      <c r="G22" s="19"/>
      <c r="H22" s="19"/>
      <c r="I22" s="19"/>
      <c r="J22" s="177"/>
    </row>
    <row r="23" spans="1:10" ht="12.75">
      <c r="A23" s="177"/>
      <c r="B23" s="163"/>
      <c r="C23" s="193"/>
      <c r="D23" s="193"/>
      <c r="E23" s="193"/>
      <c r="F23" s="164"/>
      <c r="G23" s="164"/>
      <c r="H23" s="164"/>
      <c r="I23" s="164"/>
      <c r="J23" s="163"/>
    </row>
    <row r="24" spans="1:10" ht="51">
      <c r="A24" s="194" t="s">
        <v>117</v>
      </c>
      <c r="B24" s="176" t="s">
        <v>118</v>
      </c>
      <c r="C24" s="168">
        <v>22</v>
      </c>
      <c r="D24" s="168"/>
      <c r="E24" s="168"/>
      <c r="F24" s="169"/>
      <c r="G24" s="169"/>
      <c r="H24" s="169"/>
      <c r="I24" s="169">
        <v>16</v>
      </c>
      <c r="J24" s="170" t="s">
        <v>119</v>
      </c>
    </row>
    <row r="25" spans="1:10" ht="25.5">
      <c r="A25" s="188"/>
      <c r="B25" s="170" t="s">
        <v>120</v>
      </c>
      <c r="C25" s="168">
        <v>335</v>
      </c>
      <c r="D25" s="168">
        <v>694</v>
      </c>
      <c r="E25" s="168">
        <v>0</v>
      </c>
      <c r="F25" s="169" t="s">
        <v>86</v>
      </c>
      <c r="G25" s="169"/>
      <c r="H25" s="169"/>
      <c r="I25" s="169">
        <v>14</v>
      </c>
      <c r="J25" s="170" t="s">
        <v>121</v>
      </c>
    </row>
    <row r="26" spans="1:10" ht="89.25">
      <c r="A26" s="177"/>
      <c r="B26" s="176" t="s">
        <v>122</v>
      </c>
      <c r="C26" s="168">
        <v>0</v>
      </c>
      <c r="D26" s="168">
        <v>255</v>
      </c>
      <c r="E26" s="168">
        <v>0</v>
      </c>
      <c r="F26" s="169" t="s">
        <v>123</v>
      </c>
      <c r="G26" s="169"/>
      <c r="H26" s="169"/>
      <c r="I26" s="169">
        <v>12</v>
      </c>
      <c r="J26" s="187" t="s">
        <v>124</v>
      </c>
    </row>
    <row r="27" spans="1:10" ht="38.25">
      <c r="A27" s="177"/>
      <c r="B27" s="176" t="s">
        <v>125</v>
      </c>
      <c r="C27" s="173">
        <v>25</v>
      </c>
      <c r="D27" s="173">
        <v>0</v>
      </c>
      <c r="E27" s="173">
        <v>0</v>
      </c>
      <c r="F27" s="174"/>
      <c r="G27" s="174"/>
      <c r="H27" s="174"/>
      <c r="I27" s="174">
        <v>12</v>
      </c>
      <c r="J27" s="170" t="s">
        <v>126</v>
      </c>
    </row>
    <row r="28" spans="1:10" ht="25.5">
      <c r="A28" s="177"/>
      <c r="B28" s="176" t="s">
        <v>127</v>
      </c>
      <c r="C28" s="168">
        <v>150</v>
      </c>
      <c r="D28" s="168">
        <v>0</v>
      </c>
      <c r="E28" s="168">
        <v>0</v>
      </c>
      <c r="F28" s="169"/>
      <c r="G28" s="169"/>
      <c r="H28" s="169"/>
      <c r="I28" s="169">
        <v>11</v>
      </c>
      <c r="J28" s="170" t="s">
        <v>128</v>
      </c>
    </row>
    <row r="29" spans="1:10" ht="25.5">
      <c r="A29" s="177"/>
      <c r="B29" s="176" t="s">
        <v>129</v>
      </c>
      <c r="C29" s="173">
        <v>0</v>
      </c>
      <c r="D29" s="173">
        <v>110</v>
      </c>
      <c r="E29" s="173">
        <v>0</v>
      </c>
      <c r="F29" s="174"/>
      <c r="G29" s="174"/>
      <c r="H29" s="174"/>
      <c r="I29" s="174">
        <v>11</v>
      </c>
      <c r="J29" s="187" t="s">
        <v>130</v>
      </c>
    </row>
    <row r="30" spans="1:10" ht="25.5">
      <c r="A30" s="177"/>
      <c r="B30" s="176" t="s">
        <v>131</v>
      </c>
      <c r="C30" s="168">
        <v>0</v>
      </c>
      <c r="D30" s="168">
        <v>3</v>
      </c>
      <c r="E30" s="168">
        <v>0</v>
      </c>
      <c r="F30" s="169"/>
      <c r="G30" s="169"/>
      <c r="H30" s="169"/>
      <c r="I30" s="169">
        <v>11</v>
      </c>
      <c r="J30" s="170" t="s">
        <v>132</v>
      </c>
    </row>
    <row r="31" spans="1:10" ht="63.75">
      <c r="A31" s="195"/>
      <c r="B31" s="176" t="s">
        <v>133</v>
      </c>
      <c r="C31" s="181">
        <v>125</v>
      </c>
      <c r="D31" s="181">
        <v>0</v>
      </c>
      <c r="E31" s="181">
        <v>0</v>
      </c>
      <c r="F31" s="182"/>
      <c r="G31" s="182"/>
      <c r="H31" s="182"/>
      <c r="I31" s="182">
        <v>11</v>
      </c>
      <c r="J31" s="183" t="s">
        <v>134</v>
      </c>
    </row>
    <row r="32" spans="1:10" ht="25.5">
      <c r="A32" s="163"/>
      <c r="B32" s="176" t="s">
        <v>135</v>
      </c>
      <c r="C32" s="168">
        <v>0</v>
      </c>
      <c r="D32" s="168">
        <v>40</v>
      </c>
      <c r="E32" s="168">
        <v>0</v>
      </c>
      <c r="F32" s="169"/>
      <c r="G32" s="169"/>
      <c r="H32" s="169"/>
      <c r="I32" s="169">
        <v>11</v>
      </c>
      <c r="J32" s="170" t="s">
        <v>136</v>
      </c>
    </row>
    <row r="33" spans="1:10" ht="38.25">
      <c r="A33" s="163"/>
      <c r="B33" s="176" t="s">
        <v>137</v>
      </c>
      <c r="C33" s="173">
        <v>30</v>
      </c>
      <c r="D33" s="173">
        <v>0</v>
      </c>
      <c r="E33" s="173">
        <v>0</v>
      </c>
      <c r="F33" s="174" t="s">
        <v>86</v>
      </c>
      <c r="G33" s="174"/>
      <c r="H33" s="174"/>
      <c r="I33" s="174">
        <v>11</v>
      </c>
      <c r="J33" s="170" t="s">
        <v>138</v>
      </c>
    </row>
    <row r="34" spans="1:10" ht="51">
      <c r="A34" s="163"/>
      <c r="B34" s="176" t="s">
        <v>139</v>
      </c>
      <c r="C34" s="168">
        <v>15</v>
      </c>
      <c r="D34" s="168">
        <v>0</v>
      </c>
      <c r="E34" s="168">
        <v>0</v>
      </c>
      <c r="F34" s="169"/>
      <c r="G34" s="169"/>
      <c r="H34" s="169"/>
      <c r="I34" s="169">
        <v>11</v>
      </c>
      <c r="J34" s="187" t="s">
        <v>140</v>
      </c>
    </row>
    <row r="35" spans="1:10" ht="25.5">
      <c r="A35" s="163"/>
      <c r="B35" s="172" t="s">
        <v>141</v>
      </c>
      <c r="C35" s="173">
        <v>41</v>
      </c>
      <c r="D35" s="173">
        <v>0</v>
      </c>
      <c r="E35" s="173">
        <v>0</v>
      </c>
      <c r="F35" s="174"/>
      <c r="G35" s="174"/>
      <c r="H35" s="174"/>
      <c r="I35" s="174">
        <v>10</v>
      </c>
      <c r="J35" s="187" t="s">
        <v>142</v>
      </c>
    </row>
    <row r="36" spans="1:10" ht="38.25">
      <c r="A36" s="163"/>
      <c r="B36" s="176" t="s">
        <v>143</v>
      </c>
      <c r="C36" s="173">
        <v>40</v>
      </c>
      <c r="D36" s="173">
        <v>0</v>
      </c>
      <c r="E36" s="173">
        <v>0</v>
      </c>
      <c r="F36" s="174"/>
      <c r="G36" s="174"/>
      <c r="H36" s="174"/>
      <c r="I36" s="174">
        <v>10</v>
      </c>
      <c r="J36" s="187" t="s">
        <v>144</v>
      </c>
    </row>
    <row r="37" spans="1:10" ht="25.5">
      <c r="A37" s="163"/>
      <c r="B37" s="176" t="s">
        <v>145</v>
      </c>
      <c r="C37" s="168">
        <v>0</v>
      </c>
      <c r="D37" s="168">
        <v>62</v>
      </c>
      <c r="E37" s="168">
        <v>0</v>
      </c>
      <c r="F37" s="169"/>
      <c r="G37" s="169"/>
      <c r="H37" s="169"/>
      <c r="I37" s="169">
        <v>10</v>
      </c>
      <c r="J37" s="187" t="s">
        <v>146</v>
      </c>
    </row>
    <row r="38" spans="1:10" ht="25.5">
      <c r="A38" s="163"/>
      <c r="B38" s="167" t="s">
        <v>147</v>
      </c>
      <c r="C38" s="173">
        <v>0</v>
      </c>
      <c r="D38" s="173">
        <v>50</v>
      </c>
      <c r="E38" s="173">
        <v>0</v>
      </c>
      <c r="F38" s="174"/>
      <c r="G38" s="174"/>
      <c r="H38" s="174"/>
      <c r="I38" s="174">
        <v>10</v>
      </c>
      <c r="J38" s="187" t="s">
        <v>148</v>
      </c>
    </row>
    <row r="39" spans="1:10" ht="25.5">
      <c r="A39" s="195"/>
      <c r="B39" s="183" t="s">
        <v>149</v>
      </c>
      <c r="C39" s="184">
        <v>100</v>
      </c>
      <c r="D39" s="184">
        <v>70</v>
      </c>
      <c r="E39" s="184">
        <v>0</v>
      </c>
      <c r="F39" s="185"/>
      <c r="G39" s="185"/>
      <c r="H39" s="185"/>
      <c r="I39" s="185">
        <v>10</v>
      </c>
      <c r="J39" s="183" t="s">
        <v>150</v>
      </c>
    </row>
    <row r="40" spans="1:10" ht="38.25">
      <c r="A40" s="163"/>
      <c r="B40" s="178" t="s">
        <v>151</v>
      </c>
      <c r="C40" s="168">
        <v>40</v>
      </c>
      <c r="D40" s="168">
        <v>40</v>
      </c>
      <c r="E40" s="168">
        <v>0</v>
      </c>
      <c r="F40" s="169"/>
      <c r="G40" s="169"/>
      <c r="H40" s="169"/>
      <c r="I40" s="169">
        <v>8</v>
      </c>
      <c r="J40" s="179" t="s">
        <v>152</v>
      </c>
    </row>
    <row r="41" spans="1:10" ht="38.25">
      <c r="A41" s="163"/>
      <c r="B41" s="167" t="s">
        <v>153</v>
      </c>
      <c r="C41" s="196">
        <v>0</v>
      </c>
      <c r="D41" s="196">
        <v>53</v>
      </c>
      <c r="E41" s="196">
        <v>0</v>
      </c>
      <c r="F41" s="197"/>
      <c r="G41" s="197"/>
      <c r="H41" s="197"/>
      <c r="I41" s="197">
        <v>11</v>
      </c>
      <c r="J41" s="187" t="s">
        <v>154</v>
      </c>
    </row>
    <row r="42" spans="1:10" ht="25.5">
      <c r="A42" s="163"/>
      <c r="B42" s="176" t="s">
        <v>155</v>
      </c>
      <c r="C42" s="173">
        <v>68</v>
      </c>
      <c r="D42" s="173">
        <v>83</v>
      </c>
      <c r="E42" s="173">
        <v>32</v>
      </c>
      <c r="F42" s="174"/>
      <c r="G42" s="174"/>
      <c r="H42" s="174"/>
      <c r="I42" s="174">
        <v>10</v>
      </c>
      <c r="J42" s="187" t="s">
        <v>156</v>
      </c>
    </row>
    <row r="43" spans="1:10" ht="51">
      <c r="A43" s="198"/>
      <c r="B43" s="167" t="s">
        <v>157</v>
      </c>
      <c r="C43" s="168">
        <v>0</v>
      </c>
      <c r="D43" s="168">
        <v>50</v>
      </c>
      <c r="E43" s="168">
        <v>50</v>
      </c>
      <c r="F43" s="169"/>
      <c r="G43" s="169" t="s">
        <v>86</v>
      </c>
      <c r="H43" s="169"/>
      <c r="I43" s="169">
        <v>8</v>
      </c>
      <c r="J43" s="187" t="s">
        <v>158</v>
      </c>
    </row>
    <row r="44" spans="1:10" ht="38.25">
      <c r="A44" s="163"/>
      <c r="B44" s="176" t="s">
        <v>159</v>
      </c>
      <c r="C44" s="168">
        <v>8</v>
      </c>
      <c r="D44" s="168">
        <v>0</v>
      </c>
      <c r="E44" s="168">
        <v>0</v>
      </c>
      <c r="F44" s="169"/>
      <c r="G44" s="169"/>
      <c r="H44" s="169"/>
      <c r="I44" s="174">
        <v>9</v>
      </c>
      <c r="J44" s="187" t="s">
        <v>160</v>
      </c>
    </row>
    <row r="45" spans="1:10" ht="38.25">
      <c r="A45" s="163"/>
      <c r="B45" s="167" t="s">
        <v>161</v>
      </c>
      <c r="C45" s="173">
        <v>7</v>
      </c>
      <c r="D45" s="173">
        <v>0</v>
      </c>
      <c r="E45" s="173">
        <v>0</v>
      </c>
      <c r="F45" s="174"/>
      <c r="G45" s="174"/>
      <c r="H45" s="174"/>
      <c r="I45" s="174">
        <v>8</v>
      </c>
      <c r="J45" s="187" t="s">
        <v>162</v>
      </c>
    </row>
    <row r="46" spans="1:10" ht="25.5">
      <c r="A46" s="163"/>
      <c r="B46" s="176" t="s">
        <v>163</v>
      </c>
      <c r="C46" s="168">
        <v>20</v>
      </c>
      <c r="D46" s="168">
        <v>20</v>
      </c>
      <c r="E46" s="168">
        <v>20</v>
      </c>
      <c r="F46" s="169"/>
      <c r="G46" s="169"/>
      <c r="H46" s="169"/>
      <c r="I46" s="169">
        <v>9</v>
      </c>
      <c r="J46" s="187" t="s">
        <v>164</v>
      </c>
    </row>
    <row r="47" spans="1:10" ht="12.75">
      <c r="A47" s="163"/>
      <c r="B47" s="176" t="s">
        <v>165</v>
      </c>
      <c r="C47" s="173">
        <v>0</v>
      </c>
      <c r="D47" s="173">
        <v>35</v>
      </c>
      <c r="E47" s="173">
        <v>0</v>
      </c>
      <c r="F47" s="174"/>
      <c r="G47" s="174"/>
      <c r="H47" s="174"/>
      <c r="I47" s="174">
        <v>9</v>
      </c>
      <c r="J47" s="187" t="s">
        <v>166</v>
      </c>
    </row>
    <row r="48" spans="1:10" ht="25.5">
      <c r="A48" s="163"/>
      <c r="B48" s="176" t="s">
        <v>167</v>
      </c>
      <c r="C48" s="168">
        <v>25</v>
      </c>
      <c r="D48" s="168">
        <v>0</v>
      </c>
      <c r="E48" s="168">
        <v>0</v>
      </c>
      <c r="F48" s="169"/>
      <c r="G48" s="169"/>
      <c r="H48" s="169"/>
      <c r="I48" s="169">
        <v>9</v>
      </c>
      <c r="J48" s="187" t="s">
        <v>168</v>
      </c>
    </row>
    <row r="49" spans="1:10" ht="38.25">
      <c r="A49" s="163"/>
      <c r="B49" s="176" t="s">
        <v>169</v>
      </c>
      <c r="C49" s="173">
        <v>200</v>
      </c>
      <c r="D49" s="173">
        <v>0</v>
      </c>
      <c r="E49" s="173">
        <v>0</v>
      </c>
      <c r="F49" s="174"/>
      <c r="G49" s="174"/>
      <c r="H49" s="174"/>
      <c r="I49" s="174"/>
      <c r="J49" s="187" t="s">
        <v>170</v>
      </c>
    </row>
    <row r="50" spans="1:10" ht="38.25">
      <c r="A50" s="163"/>
      <c r="B50" s="176" t="s">
        <v>171</v>
      </c>
      <c r="C50" s="173">
        <v>0</v>
      </c>
      <c r="D50" s="173">
        <v>30</v>
      </c>
      <c r="E50" s="173">
        <v>0</v>
      </c>
      <c r="F50" s="174"/>
      <c r="G50" s="174"/>
      <c r="H50" s="174"/>
      <c r="I50" s="174">
        <v>9</v>
      </c>
      <c r="J50" s="187" t="s">
        <v>172</v>
      </c>
    </row>
    <row r="51" spans="1:10" ht="25.5">
      <c r="A51" s="163"/>
      <c r="B51" s="176" t="s">
        <v>173</v>
      </c>
      <c r="C51" s="168">
        <v>10</v>
      </c>
      <c r="D51" s="168">
        <v>10</v>
      </c>
      <c r="E51" s="168">
        <v>10</v>
      </c>
      <c r="F51" s="169"/>
      <c r="G51" s="169"/>
      <c r="H51" s="169"/>
      <c r="I51" s="169">
        <v>9</v>
      </c>
      <c r="J51" s="187" t="s">
        <v>174</v>
      </c>
    </row>
    <row r="52" spans="1:10" ht="25.5">
      <c r="A52" s="163"/>
      <c r="B52" s="176" t="s">
        <v>175</v>
      </c>
      <c r="C52" s="173">
        <v>10</v>
      </c>
      <c r="D52" s="173">
        <v>10</v>
      </c>
      <c r="E52" s="173">
        <v>10</v>
      </c>
      <c r="F52" s="174"/>
      <c r="G52" s="174"/>
      <c r="H52" s="174"/>
      <c r="I52" s="174">
        <v>9</v>
      </c>
      <c r="J52" s="187" t="s">
        <v>176</v>
      </c>
    </row>
    <row r="53" spans="1:10" ht="25.5">
      <c r="A53" s="163"/>
      <c r="B53" s="176" t="s">
        <v>177</v>
      </c>
      <c r="C53" s="168">
        <v>10</v>
      </c>
      <c r="D53" s="168">
        <v>0</v>
      </c>
      <c r="E53" s="168">
        <v>0</v>
      </c>
      <c r="F53" s="169"/>
      <c r="G53" s="169"/>
      <c r="H53" s="169"/>
      <c r="I53" s="169">
        <v>9</v>
      </c>
      <c r="J53" s="187" t="s">
        <v>178</v>
      </c>
    </row>
    <row r="54" spans="1:10" ht="76.5">
      <c r="A54" s="195"/>
      <c r="B54" s="176" t="s">
        <v>179</v>
      </c>
      <c r="C54" s="181">
        <v>16</v>
      </c>
      <c r="D54" s="181">
        <v>16</v>
      </c>
      <c r="E54" s="181">
        <v>16</v>
      </c>
      <c r="F54" s="182"/>
      <c r="G54" s="182"/>
      <c r="H54" s="182"/>
      <c r="I54" s="182">
        <v>9</v>
      </c>
      <c r="J54" s="186" t="s">
        <v>180</v>
      </c>
    </row>
    <row r="55" spans="1:10" ht="38.25">
      <c r="A55" s="163"/>
      <c r="B55" s="176" t="s">
        <v>181</v>
      </c>
      <c r="C55" s="168">
        <v>15</v>
      </c>
      <c r="D55" s="168">
        <v>0</v>
      </c>
      <c r="E55" s="168">
        <v>0</v>
      </c>
      <c r="F55" s="169"/>
      <c r="G55" s="169"/>
      <c r="H55" s="169"/>
      <c r="I55" s="169">
        <v>8</v>
      </c>
      <c r="J55" s="187" t="s">
        <v>182</v>
      </c>
    </row>
    <row r="56" spans="1:10" ht="38.25">
      <c r="A56" s="163"/>
      <c r="B56" s="176" t="s">
        <v>183</v>
      </c>
      <c r="C56" s="168">
        <v>10</v>
      </c>
      <c r="D56" s="168">
        <v>0</v>
      </c>
      <c r="E56" s="168">
        <v>0</v>
      </c>
      <c r="F56" s="169"/>
      <c r="G56" s="169"/>
      <c r="H56" s="169"/>
      <c r="I56" s="169">
        <v>8</v>
      </c>
      <c r="J56" s="187" t="s">
        <v>184</v>
      </c>
    </row>
    <row r="57" spans="1:10" ht="38.25">
      <c r="A57" s="198"/>
      <c r="B57" s="176" t="s">
        <v>185</v>
      </c>
      <c r="C57" s="189">
        <v>10</v>
      </c>
      <c r="D57" s="189">
        <v>0</v>
      </c>
      <c r="E57" s="189">
        <v>0</v>
      </c>
      <c r="F57" s="174"/>
      <c r="G57" s="174"/>
      <c r="H57" s="174"/>
      <c r="I57" s="174">
        <v>7</v>
      </c>
      <c r="J57" s="187" t="s">
        <v>186</v>
      </c>
    </row>
    <row r="58" spans="1:10" ht="12.75">
      <c r="A58" s="163"/>
      <c r="B58" s="190" t="s">
        <v>116</v>
      </c>
      <c r="C58" s="191">
        <f>SUM(C24:C57)</f>
        <v>1332</v>
      </c>
      <c r="D58" s="191">
        <f>SUM(D24:D57)</f>
        <v>1631</v>
      </c>
      <c r="E58" s="191">
        <f>SUM(E24:E57)</f>
        <v>138</v>
      </c>
      <c r="F58" s="19"/>
      <c r="G58" s="19"/>
      <c r="H58" s="19"/>
      <c r="I58" s="164"/>
      <c r="J58" s="199"/>
    </row>
    <row r="59" spans="1:10" ht="12.75">
      <c r="A59" s="163"/>
      <c r="B59" s="163"/>
      <c r="C59" s="193"/>
      <c r="D59" s="193"/>
      <c r="E59" s="193"/>
      <c r="F59" s="164"/>
      <c r="G59" s="164"/>
      <c r="H59" s="164"/>
      <c r="I59" s="164"/>
      <c r="J59" s="199"/>
    </row>
    <row r="60" spans="1:10" ht="38.25">
      <c r="A60" s="171" t="s">
        <v>187</v>
      </c>
      <c r="B60" s="176" t="s">
        <v>188</v>
      </c>
      <c r="C60" s="168">
        <v>65</v>
      </c>
      <c r="D60" s="168">
        <v>0</v>
      </c>
      <c r="E60" s="168">
        <v>0</v>
      </c>
      <c r="F60" s="169"/>
      <c r="G60" s="169"/>
      <c r="H60" s="169"/>
      <c r="I60" s="169">
        <v>12</v>
      </c>
      <c r="J60" s="170" t="s">
        <v>189</v>
      </c>
    </row>
    <row r="61" spans="1:10" ht="51">
      <c r="A61" s="163"/>
      <c r="B61" s="172" t="s">
        <v>190</v>
      </c>
      <c r="C61" s="173">
        <v>50</v>
      </c>
      <c r="D61" s="173">
        <v>0</v>
      </c>
      <c r="E61" s="173">
        <v>0</v>
      </c>
      <c r="F61" s="174" t="s">
        <v>86</v>
      </c>
      <c r="G61" s="174"/>
      <c r="H61" s="174"/>
      <c r="I61" s="174">
        <v>11</v>
      </c>
      <c r="J61" s="187" t="s">
        <v>191</v>
      </c>
    </row>
    <row r="62" spans="1:10" ht="63.75">
      <c r="A62" s="198"/>
      <c r="B62" s="170" t="s">
        <v>192</v>
      </c>
      <c r="C62" s="168">
        <v>80</v>
      </c>
      <c r="D62" s="168">
        <v>70</v>
      </c>
      <c r="E62" s="168">
        <v>0</v>
      </c>
      <c r="F62" s="169" t="s">
        <v>86</v>
      </c>
      <c r="G62" s="169"/>
      <c r="H62" s="169"/>
      <c r="I62" s="169">
        <v>11</v>
      </c>
      <c r="J62" s="187" t="s">
        <v>193</v>
      </c>
    </row>
    <row r="63" spans="1:10" ht="51">
      <c r="A63" s="163"/>
      <c r="B63" s="172" t="s">
        <v>194</v>
      </c>
      <c r="C63" s="173">
        <v>100</v>
      </c>
      <c r="D63" s="173">
        <v>0</v>
      </c>
      <c r="E63" s="173">
        <v>0</v>
      </c>
      <c r="F63" s="174" t="s">
        <v>86</v>
      </c>
      <c r="G63" s="174"/>
      <c r="H63" s="174"/>
      <c r="I63" s="174">
        <v>11</v>
      </c>
      <c r="J63" s="187" t="s">
        <v>195</v>
      </c>
    </row>
    <row r="64" spans="1:10" ht="51">
      <c r="A64" s="163"/>
      <c r="B64" s="170" t="s">
        <v>196</v>
      </c>
      <c r="C64" s="168">
        <v>70</v>
      </c>
      <c r="D64" s="168">
        <v>60</v>
      </c>
      <c r="E64" s="168">
        <v>60</v>
      </c>
      <c r="F64" s="169"/>
      <c r="G64" s="169" t="s">
        <v>86</v>
      </c>
      <c r="H64" s="169"/>
      <c r="I64" s="169">
        <v>11</v>
      </c>
      <c r="J64" s="200" t="s">
        <v>197</v>
      </c>
    </row>
    <row r="65" spans="1:10" ht="38.25">
      <c r="A65" s="163"/>
      <c r="B65" s="176" t="s">
        <v>198</v>
      </c>
      <c r="C65" s="173">
        <v>120</v>
      </c>
      <c r="D65" s="173">
        <v>0</v>
      </c>
      <c r="E65" s="173">
        <v>0</v>
      </c>
      <c r="F65" s="174"/>
      <c r="G65" s="174"/>
      <c r="H65" s="174"/>
      <c r="I65" s="174">
        <v>11</v>
      </c>
      <c r="J65" s="187" t="s">
        <v>199</v>
      </c>
    </row>
    <row r="66" spans="1:10" ht="12.75">
      <c r="A66" s="163"/>
      <c r="B66" s="176" t="s">
        <v>200</v>
      </c>
      <c r="C66" s="168">
        <v>50</v>
      </c>
      <c r="D66" s="168">
        <v>0</v>
      </c>
      <c r="E66" s="168">
        <v>0</v>
      </c>
      <c r="F66" s="169"/>
      <c r="G66" s="169"/>
      <c r="H66" s="169"/>
      <c r="I66" s="169">
        <v>10</v>
      </c>
      <c r="J66" s="170" t="s">
        <v>201</v>
      </c>
    </row>
    <row r="67" spans="1:10" ht="25.5">
      <c r="A67" s="163"/>
      <c r="B67" s="176" t="s">
        <v>202</v>
      </c>
      <c r="C67" s="189">
        <v>35</v>
      </c>
      <c r="D67" s="189">
        <v>0</v>
      </c>
      <c r="E67" s="189">
        <v>0</v>
      </c>
      <c r="F67" s="174"/>
      <c r="G67" s="174"/>
      <c r="H67" s="174"/>
      <c r="I67" s="174">
        <v>7</v>
      </c>
      <c r="J67" s="201" t="s">
        <v>203</v>
      </c>
    </row>
    <row r="68" spans="1:9" s="192" customFormat="1" ht="12.75">
      <c r="A68" s="177"/>
      <c r="B68" s="190" t="s">
        <v>116</v>
      </c>
      <c r="C68" s="191">
        <f>SUM(C60:C67)</f>
        <v>570</v>
      </c>
      <c r="D68" s="191">
        <f>SUM(D60:D67)</f>
        <v>130</v>
      </c>
      <c r="E68" s="191">
        <f>SUM(E60:E67)</f>
        <v>60</v>
      </c>
      <c r="F68" s="19"/>
      <c r="G68" s="19"/>
      <c r="H68" s="19"/>
      <c r="I68" s="19"/>
    </row>
    <row r="69" spans="1:9" ht="12.75">
      <c r="A69" s="163"/>
      <c r="B69" s="163"/>
      <c r="C69" s="193"/>
      <c r="D69" s="193"/>
      <c r="E69" s="193"/>
      <c r="F69" s="164"/>
      <c r="G69" s="164"/>
      <c r="H69" s="164"/>
      <c r="I69" s="164"/>
    </row>
    <row r="70" spans="1:9" ht="12.75">
      <c r="A70" s="202"/>
      <c r="B70" s="203" t="s">
        <v>204</v>
      </c>
      <c r="C70" s="204">
        <f>C5+C22+C58+C68</f>
        <v>2483</v>
      </c>
      <c r="D70" s="204">
        <f>D5+D22+D58+D68</f>
        <v>2051</v>
      </c>
      <c r="E70" s="204">
        <f>E5+E22+E58+E68</f>
        <v>273</v>
      </c>
      <c r="F70" s="205"/>
      <c r="G70" s="205"/>
      <c r="H70" s="205"/>
      <c r="I70" s="205"/>
    </row>
    <row r="71" spans="1:9" ht="12.75">
      <c r="A71" s="165"/>
      <c r="B71" s="165"/>
      <c r="C71" s="165"/>
      <c r="D71" s="165"/>
      <c r="E71" s="165"/>
      <c r="I71" s="158"/>
    </row>
    <row r="72" spans="1:10" ht="12.75">
      <c r="A72" s="163"/>
      <c r="B72" s="163" t="s">
        <v>205</v>
      </c>
      <c r="C72" s="193">
        <f>C12+C25+C26+C33+C61+C62+C63</f>
        <v>637</v>
      </c>
      <c r="D72" s="193">
        <f>D12+D25+D26+D33+D61+D62+D63-45</f>
        <v>1016</v>
      </c>
      <c r="E72" s="193">
        <f>E12+E25+E26+E33+E61+E62+E63</f>
        <v>20</v>
      </c>
      <c r="I72" s="158"/>
      <c r="J72" s="206" t="s">
        <v>206</v>
      </c>
    </row>
    <row r="73" spans="1:10" ht="12.75">
      <c r="A73" s="163"/>
      <c r="B73" s="163" t="s">
        <v>77</v>
      </c>
      <c r="C73" s="193">
        <f>C7+C8+C11</f>
        <v>200</v>
      </c>
      <c r="D73" s="193">
        <f>D7+D8+D11</f>
        <v>107</v>
      </c>
      <c r="E73" s="193">
        <f>E7+E8+E11</f>
        <v>0</v>
      </c>
      <c r="I73" s="158"/>
      <c r="J73" s="207" t="s">
        <v>207</v>
      </c>
    </row>
    <row r="74" spans="1:9" ht="12.75">
      <c r="A74" s="163"/>
      <c r="B74" s="163" t="s">
        <v>208</v>
      </c>
      <c r="C74" s="193">
        <f>C21+C43+C64</f>
        <v>90</v>
      </c>
      <c r="D74" s="193">
        <f>D21+D43+D64</f>
        <v>110</v>
      </c>
      <c r="E74" s="193">
        <f>E21+E43+E64</f>
        <v>110</v>
      </c>
      <c r="I74" s="158"/>
    </row>
    <row r="75" spans="1:9" ht="12.75">
      <c r="A75" s="163"/>
      <c r="B75" s="163" t="s">
        <v>209</v>
      </c>
      <c r="C75" s="193"/>
      <c r="D75" s="193"/>
      <c r="E75" s="193"/>
      <c r="I75" s="158"/>
    </row>
    <row r="76" spans="1:9" ht="12.75">
      <c r="A76" s="163"/>
      <c r="B76" s="163" t="s">
        <v>210</v>
      </c>
      <c r="C76" s="193">
        <f>C70-C72-C73-C74-C77</f>
        <v>1271</v>
      </c>
      <c r="D76" s="193">
        <f>D70-D72-D73-D74-D77</f>
        <v>712</v>
      </c>
      <c r="E76" s="193">
        <f>E70-E72-E73-E74-E77</f>
        <v>107</v>
      </c>
      <c r="I76" s="158"/>
    </row>
    <row r="77" spans="1:9" ht="12.75">
      <c r="A77" s="163"/>
      <c r="B77" s="163" t="s">
        <v>211</v>
      </c>
      <c r="C77" s="208">
        <f>C14+C15+C31+C39+C54</f>
        <v>285</v>
      </c>
      <c r="D77" s="208">
        <f>D14+D15+D31+D39+D54</f>
        <v>106</v>
      </c>
      <c r="E77" s="208">
        <f>E14+E15+E31+E39+E54</f>
        <v>36</v>
      </c>
      <c r="I77" s="158"/>
    </row>
    <row r="78" spans="1:9" ht="12.75">
      <c r="A78" s="163"/>
      <c r="B78" s="209" t="s">
        <v>212</v>
      </c>
      <c r="C78" s="193">
        <f>SUM(C72:C77)</f>
        <v>2483</v>
      </c>
      <c r="D78" s="193">
        <f>SUM(D72:D77)</f>
        <v>2051</v>
      </c>
      <c r="E78" s="193">
        <f>SUM(E72:E77)</f>
        <v>273</v>
      </c>
      <c r="I78" s="158"/>
    </row>
    <row r="79" spans="1:9" ht="12.75">
      <c r="A79" s="163"/>
      <c r="B79" s="163" t="s">
        <v>213</v>
      </c>
      <c r="C79" s="163"/>
      <c r="D79" s="163"/>
      <c r="E79" s="163"/>
      <c r="I79" s="158"/>
    </row>
    <row r="80" spans="1:9" ht="12.75">
      <c r="A80" s="163"/>
      <c r="B80" s="163" t="s">
        <v>214</v>
      </c>
      <c r="C80" s="163">
        <v>1550</v>
      </c>
      <c r="D80" s="163">
        <v>1359</v>
      </c>
      <c r="E80" s="163">
        <v>356</v>
      </c>
      <c r="I80" s="158"/>
    </row>
    <row r="81" spans="1:9" ht="12.75">
      <c r="A81" s="202"/>
      <c r="B81" s="202" t="s">
        <v>215</v>
      </c>
      <c r="C81" s="208">
        <f>C78-C80</f>
        <v>933</v>
      </c>
      <c r="D81" s="208">
        <f>D78-D80</f>
        <v>692</v>
      </c>
      <c r="E81" s="202">
        <v>0</v>
      </c>
      <c r="I81" s="158"/>
    </row>
    <row r="82" ht="12.75">
      <c r="I82" s="158"/>
    </row>
    <row r="83" ht="12.75">
      <c r="I83" s="158"/>
    </row>
    <row r="84" ht="12.75">
      <c r="I84" s="158"/>
    </row>
    <row r="85" ht="12.75">
      <c r="I85" s="158"/>
    </row>
    <row r="86" ht="12.75">
      <c r="I86" s="158"/>
    </row>
    <row r="87" ht="12.75">
      <c r="I87" s="158"/>
    </row>
    <row r="88" ht="12.75">
      <c r="I88" s="158"/>
    </row>
    <row r="89" ht="12.75">
      <c r="I89" s="158"/>
    </row>
    <row r="90" ht="12.75">
      <c r="I90" s="158"/>
    </row>
    <row r="91" ht="12.75">
      <c r="I91" s="158"/>
    </row>
    <row r="92" ht="12.75">
      <c r="I92" s="158"/>
    </row>
    <row r="93" ht="12.75">
      <c r="I93" s="158"/>
    </row>
    <row r="94" ht="12.75">
      <c r="I94" s="158"/>
    </row>
    <row r="95" ht="12.75">
      <c r="I95" s="158"/>
    </row>
    <row r="96" ht="12.75">
      <c r="I96" s="158"/>
    </row>
    <row r="97" ht="12.75">
      <c r="I97" s="158"/>
    </row>
    <row r="98" ht="12.75">
      <c r="I98" s="158"/>
    </row>
    <row r="99" ht="12.75">
      <c r="I99" s="158"/>
    </row>
    <row r="100" ht="12.75">
      <c r="I100" s="158"/>
    </row>
    <row r="101" ht="12.75">
      <c r="I101" s="158"/>
    </row>
    <row r="102" ht="12.75">
      <c r="I102" s="158"/>
    </row>
    <row r="103" ht="12.75">
      <c r="I103" s="158"/>
    </row>
    <row r="104" ht="12.75">
      <c r="I104" s="158"/>
    </row>
    <row r="105" ht="12.75">
      <c r="I105" s="158"/>
    </row>
    <row r="106" ht="12.75">
      <c r="I106" s="158"/>
    </row>
    <row r="107" ht="12.75">
      <c r="I107" s="158"/>
    </row>
    <row r="108" ht="12.75">
      <c r="I108" s="158"/>
    </row>
    <row r="109" ht="12.75">
      <c r="I109" s="158"/>
    </row>
    <row r="110" ht="12.75">
      <c r="I110" s="158"/>
    </row>
    <row r="111" ht="12.75">
      <c r="I111" s="158"/>
    </row>
    <row r="112" ht="12.75">
      <c r="I112" s="158"/>
    </row>
    <row r="113" ht="12.75">
      <c r="I113" s="158"/>
    </row>
    <row r="114" ht="12.75">
      <c r="I114" s="158"/>
    </row>
    <row r="115" ht="12.75">
      <c r="I115" s="158"/>
    </row>
    <row r="116" ht="12.75">
      <c r="I116" s="158"/>
    </row>
    <row r="117" ht="12.75">
      <c r="I117" s="158"/>
    </row>
    <row r="118" ht="12.75">
      <c r="I118" s="158"/>
    </row>
    <row r="119" ht="12.75">
      <c r="I119" s="158"/>
    </row>
    <row r="120" ht="12.75">
      <c r="I120" s="158"/>
    </row>
    <row r="121" ht="12.75">
      <c r="I121" s="158"/>
    </row>
    <row r="122" ht="12.75">
      <c r="I122" s="158"/>
    </row>
    <row r="123" ht="12.75">
      <c r="I123" s="158"/>
    </row>
    <row r="124" ht="12.75">
      <c r="I124" s="158"/>
    </row>
    <row r="125" ht="12.75">
      <c r="I125" s="158"/>
    </row>
    <row r="126" ht="12.75">
      <c r="I126" s="158"/>
    </row>
    <row r="127" ht="12.75">
      <c r="I127" s="158"/>
    </row>
    <row r="128" ht="12.75">
      <c r="I128" s="158"/>
    </row>
    <row r="129" ht="12.75">
      <c r="I129" s="158"/>
    </row>
    <row r="130" ht="12.75">
      <c r="I130" s="158"/>
    </row>
    <row r="131" ht="12.75">
      <c r="I131" s="158"/>
    </row>
    <row r="132" ht="12.75">
      <c r="I132" s="158"/>
    </row>
    <row r="133" ht="12.75">
      <c r="I133" s="158"/>
    </row>
    <row r="134" ht="12.75">
      <c r="I134" s="158"/>
    </row>
    <row r="135" ht="12.75">
      <c r="I135" s="158"/>
    </row>
    <row r="136" ht="12.75">
      <c r="I136" s="158"/>
    </row>
    <row r="137" ht="12.75">
      <c r="I137" s="158"/>
    </row>
    <row r="138" ht="12.75">
      <c r="I138" s="158"/>
    </row>
    <row r="139" ht="12.75">
      <c r="I139" s="158"/>
    </row>
    <row r="140" ht="12.75">
      <c r="I140" s="158"/>
    </row>
    <row r="141" ht="12.75">
      <c r="I141" s="158"/>
    </row>
    <row r="142" ht="12.75">
      <c r="I142" s="158"/>
    </row>
    <row r="143" ht="12.75">
      <c r="I143" s="158"/>
    </row>
    <row r="144" ht="12.75">
      <c r="I144" s="158"/>
    </row>
    <row r="145" ht="12.75">
      <c r="I145" s="158"/>
    </row>
    <row r="146" ht="12.75">
      <c r="I146" s="158"/>
    </row>
    <row r="147" ht="12.75">
      <c r="I147" s="158"/>
    </row>
    <row r="148" ht="12.75">
      <c r="I148" s="158"/>
    </row>
    <row r="149" ht="12.75">
      <c r="I149" s="158"/>
    </row>
    <row r="150" ht="12.75">
      <c r="I150" s="158"/>
    </row>
    <row r="151" ht="12.75">
      <c r="I151" s="158"/>
    </row>
    <row r="152" ht="12.75">
      <c r="I152" s="158"/>
    </row>
    <row r="153" ht="12.75">
      <c r="I153" s="158"/>
    </row>
    <row r="154" ht="12.75">
      <c r="I154" s="158"/>
    </row>
    <row r="155" ht="12.75">
      <c r="I155" s="158"/>
    </row>
    <row r="156" ht="12.75">
      <c r="I156" s="158"/>
    </row>
    <row r="157" ht="12.75">
      <c r="I157" s="158"/>
    </row>
    <row r="158" ht="12.75">
      <c r="I158" s="158"/>
    </row>
    <row r="159" ht="12.75">
      <c r="I159" s="158"/>
    </row>
    <row r="160" ht="12.75">
      <c r="I160" s="158"/>
    </row>
    <row r="161" ht="12.75">
      <c r="I161" s="158"/>
    </row>
    <row r="162" ht="12.75">
      <c r="I162" s="158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2" r:id="rId1"/>
  <headerFooter alignWithMargins="0">
    <oddHeader>&amp;R&amp;"Arial,Bold"APPENDIX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lhogg</cp:lastModifiedBy>
  <cp:lastPrinted>2005-02-18T16:02:26Z</cp:lastPrinted>
  <dcterms:created xsi:type="dcterms:W3CDTF">2005-02-11T14:29:21Z</dcterms:created>
  <dcterms:modified xsi:type="dcterms:W3CDTF">2005-02-21T11:33:28Z</dcterms:modified>
  <cp:category/>
  <cp:version/>
  <cp:contentType/>
  <cp:contentStatus/>
</cp:coreProperties>
</file>